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workbookProtection workbookPassword="ECC7" lockStructure="1"/>
  <bookViews>
    <workbookView xWindow="560" yWindow="560" windowWidth="25040" windowHeight="15500" firstSheet="3" activeTab="3"/>
  </bookViews>
  <sheets>
    <sheet name="Sheet1" sheetId="1" state="hidden" r:id="rId1"/>
    <sheet name="Results" sheetId="2" state="hidden" r:id="rId2"/>
    <sheet name="Demo Calc" sheetId="3" state="hidden" r:id="rId3"/>
    <sheet name="CALCULATOR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1" i="4" l="1"/>
  <c r="C60" i="4"/>
  <c r="C59" i="4"/>
  <c r="C58" i="4"/>
  <c r="C57" i="4"/>
  <c r="C56" i="4"/>
  <c r="C55" i="4"/>
  <c r="C54" i="4"/>
  <c r="C43" i="4"/>
  <c r="C42" i="4"/>
  <c r="C41" i="4"/>
  <c r="J19" i="3"/>
  <c r="L19" i="3"/>
  <c r="J20" i="3"/>
  <c r="L20" i="3"/>
  <c r="J21" i="3"/>
  <c r="L21" i="3"/>
  <c r="J22" i="3"/>
  <c r="L22" i="3"/>
  <c r="J23" i="3"/>
  <c r="L23" i="3"/>
  <c r="J24" i="3"/>
  <c r="L24" i="3"/>
  <c r="J25" i="3"/>
  <c r="L25" i="3"/>
  <c r="J26" i="3"/>
  <c r="L26" i="3"/>
  <c r="J27" i="3"/>
  <c r="L27" i="3"/>
  <c r="J28" i="3"/>
  <c r="L28" i="3"/>
  <c r="J30" i="3"/>
  <c r="L30" i="3"/>
  <c r="J31" i="3"/>
  <c r="L31" i="3"/>
  <c r="J32" i="3"/>
  <c r="L32" i="3"/>
  <c r="J33" i="3"/>
  <c r="L33" i="3"/>
  <c r="J34" i="3"/>
  <c r="L34" i="3"/>
  <c r="J35" i="3"/>
  <c r="L35" i="3"/>
  <c r="J36" i="3"/>
  <c r="L36" i="3"/>
  <c r="J37" i="3"/>
  <c r="L37" i="3"/>
  <c r="J38" i="3"/>
  <c r="L38" i="3"/>
  <c r="J40" i="3"/>
  <c r="L40" i="3"/>
  <c r="J41" i="3"/>
  <c r="L41" i="3"/>
  <c r="J42" i="3"/>
  <c r="L42" i="3"/>
  <c r="J43" i="3"/>
  <c r="L43" i="3"/>
  <c r="J44" i="3"/>
  <c r="L44" i="3"/>
  <c r="J45" i="3"/>
  <c r="L45" i="3"/>
  <c r="J46" i="3"/>
  <c r="L46" i="3"/>
  <c r="J47" i="3"/>
  <c r="L47" i="3"/>
  <c r="J48" i="3"/>
  <c r="L48" i="3"/>
  <c r="J49" i="3"/>
  <c r="L49" i="3"/>
  <c r="J51" i="3"/>
  <c r="L51" i="3"/>
  <c r="J52" i="3"/>
  <c r="L52" i="3"/>
  <c r="J53" i="3"/>
  <c r="L53" i="3"/>
  <c r="J54" i="3"/>
  <c r="L54" i="3"/>
  <c r="J55" i="3"/>
  <c r="L55" i="3"/>
  <c r="J56" i="3"/>
  <c r="L56" i="3"/>
  <c r="J57" i="3"/>
  <c r="L57" i="3"/>
  <c r="J58" i="3"/>
  <c r="L58" i="3"/>
  <c r="J59" i="3"/>
  <c r="L59" i="3"/>
  <c r="L60" i="3"/>
  <c r="D6" i="3"/>
  <c r="C6" i="4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I60" i="3"/>
  <c r="D5" i="3"/>
  <c r="C5" i="4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G60" i="3"/>
  <c r="D4" i="3"/>
  <c r="C4" i="4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30" i="3"/>
  <c r="E30" i="3"/>
  <c r="D31" i="3"/>
  <c r="E31" i="3"/>
  <c r="C44" i="4"/>
  <c r="D32" i="3"/>
  <c r="E32" i="3"/>
  <c r="D33" i="3"/>
  <c r="E33" i="3"/>
  <c r="C62" i="4"/>
  <c r="D34" i="3"/>
  <c r="E34" i="3"/>
  <c r="D35" i="3"/>
  <c r="E35" i="3"/>
  <c r="D36" i="3"/>
  <c r="E36" i="3"/>
  <c r="D37" i="3"/>
  <c r="E37" i="3"/>
  <c r="D38" i="3"/>
  <c r="E38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E60" i="3"/>
  <c r="D3" i="3"/>
  <c r="C3" i="4"/>
  <c r="D50" i="3"/>
  <c r="D39" i="3"/>
  <c r="D29" i="3"/>
  <c r="F50" i="3"/>
  <c r="F39" i="3"/>
  <c r="F29" i="3"/>
  <c r="H50" i="3"/>
  <c r="H39" i="3"/>
  <c r="H29" i="3"/>
  <c r="F78" i="4"/>
  <c r="L17" i="3"/>
  <c r="L16" i="3"/>
  <c r="L15" i="3"/>
  <c r="L14" i="3"/>
  <c r="L13" i="3"/>
  <c r="L12" i="3"/>
  <c r="L11" i="3"/>
  <c r="L10" i="3"/>
  <c r="J50" i="3"/>
  <c r="J39" i="3"/>
  <c r="J29" i="3"/>
  <c r="F129" i="4"/>
  <c r="E129" i="4"/>
  <c r="D129" i="4"/>
  <c r="F71" i="4"/>
  <c r="E71" i="4"/>
  <c r="D71" i="4"/>
  <c r="C63" i="4"/>
  <c r="C64" i="4"/>
  <c r="C65" i="4"/>
  <c r="C66" i="4"/>
  <c r="C67" i="4"/>
  <c r="C68" i="4"/>
  <c r="C69" i="4"/>
  <c r="C70" i="4"/>
  <c r="C71" i="4"/>
  <c r="C136" i="4"/>
  <c r="C135" i="4"/>
  <c r="C134" i="4"/>
  <c r="C133" i="4"/>
  <c r="C132" i="4"/>
  <c r="C131" i="4"/>
  <c r="C130" i="4"/>
  <c r="C125" i="4"/>
  <c r="C126" i="4"/>
  <c r="C127" i="4"/>
  <c r="C128" i="4"/>
  <c r="C129" i="4"/>
  <c r="F124" i="4"/>
  <c r="E124" i="4"/>
  <c r="D124" i="4"/>
  <c r="C120" i="4"/>
  <c r="C121" i="4"/>
  <c r="C122" i="4"/>
  <c r="C123" i="4"/>
  <c r="C124" i="4"/>
  <c r="F119" i="4"/>
  <c r="E119" i="4"/>
  <c r="D119" i="4"/>
  <c r="C116" i="4"/>
  <c r="C117" i="4"/>
  <c r="C118" i="4"/>
  <c r="C119" i="4"/>
  <c r="C115" i="4"/>
  <c r="C114" i="4"/>
  <c r="C113" i="4"/>
  <c r="F112" i="4"/>
  <c r="E112" i="4"/>
  <c r="D112" i="4"/>
  <c r="C109" i="4"/>
  <c r="C110" i="4"/>
  <c r="C111" i="4"/>
  <c r="C112" i="4"/>
  <c r="C108" i="4"/>
  <c r="F107" i="4"/>
  <c r="E107" i="4"/>
  <c r="D107" i="4"/>
  <c r="C101" i="4"/>
  <c r="C102" i="4"/>
  <c r="C103" i="4"/>
  <c r="C104" i="4"/>
  <c r="C105" i="4"/>
  <c r="C106" i="4"/>
  <c r="C107" i="4"/>
  <c r="F100" i="4"/>
  <c r="E100" i="4"/>
  <c r="D100" i="4"/>
  <c r="F93" i="4"/>
  <c r="E93" i="4"/>
  <c r="D93" i="4"/>
  <c r="C94" i="4"/>
  <c r="C95" i="4"/>
  <c r="C96" i="4"/>
  <c r="C97" i="4"/>
  <c r="C98" i="4"/>
  <c r="C99" i="4"/>
  <c r="C100" i="4"/>
  <c r="C87" i="4"/>
  <c r="C88" i="4"/>
  <c r="C89" i="4"/>
  <c r="C90" i="4"/>
  <c r="C91" i="4"/>
  <c r="C92" i="4"/>
  <c r="C93" i="4"/>
  <c r="F86" i="4"/>
  <c r="E86" i="4"/>
  <c r="D86" i="4"/>
  <c r="C80" i="4"/>
  <c r="C81" i="4"/>
  <c r="C82" i="4"/>
  <c r="C83" i="4"/>
  <c r="C84" i="4"/>
  <c r="C85" i="4"/>
  <c r="C86" i="4"/>
  <c r="C79" i="4"/>
  <c r="E78" i="4"/>
  <c r="D78" i="4"/>
  <c r="C73" i="4"/>
  <c r="C74" i="4"/>
  <c r="C75" i="4"/>
  <c r="C76" i="4"/>
  <c r="C77" i="4"/>
  <c r="C78" i="4"/>
  <c r="C72" i="4"/>
  <c r="F62" i="4"/>
  <c r="E62" i="4"/>
  <c r="D62" i="4"/>
  <c r="F30" i="4"/>
  <c r="E30" i="4"/>
  <c r="F36" i="4"/>
  <c r="E36" i="4"/>
  <c r="F40" i="4"/>
  <c r="E40" i="4"/>
  <c r="F44" i="4"/>
  <c r="E44" i="4"/>
  <c r="F53" i="4"/>
  <c r="E53" i="4"/>
  <c r="D53" i="4"/>
  <c r="C45" i="4"/>
  <c r="C46" i="4"/>
  <c r="C47" i="4"/>
  <c r="C48" i="4"/>
  <c r="C49" i="4"/>
  <c r="C50" i="4"/>
  <c r="C51" i="4"/>
  <c r="C52" i="4"/>
  <c r="C53" i="4"/>
  <c r="C9" i="4"/>
  <c r="D44" i="4"/>
  <c r="C39" i="4"/>
  <c r="C38" i="4"/>
  <c r="C37" i="4"/>
  <c r="D40" i="4"/>
  <c r="C40" i="4"/>
  <c r="D30" i="4"/>
  <c r="D36" i="4"/>
  <c r="C35" i="4"/>
  <c r="C34" i="4"/>
  <c r="C33" i="4"/>
  <c r="C36" i="4"/>
  <c r="C32" i="4"/>
  <c r="C31" i="4"/>
  <c r="C15" i="4"/>
  <c r="C14" i="4"/>
  <c r="C13" i="4"/>
  <c r="C12" i="4"/>
  <c r="C11" i="4"/>
  <c r="C10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K10" i="3"/>
  <c r="K11" i="3"/>
  <c r="K12" i="3"/>
  <c r="K13" i="3"/>
  <c r="K14" i="3"/>
  <c r="K15" i="3"/>
  <c r="K16" i="3"/>
  <c r="K17" i="3"/>
  <c r="K19" i="3"/>
  <c r="K20" i="3"/>
  <c r="K21" i="3"/>
  <c r="K22" i="3"/>
  <c r="K23" i="3"/>
  <c r="K24" i="3"/>
  <c r="K25" i="3"/>
  <c r="K26" i="3"/>
  <c r="K27" i="3"/>
  <c r="K28" i="3"/>
  <c r="K30" i="3"/>
  <c r="K31" i="3"/>
  <c r="K32" i="3"/>
  <c r="K33" i="3"/>
  <c r="K34" i="3"/>
  <c r="K35" i="3"/>
  <c r="K36" i="3"/>
  <c r="K37" i="3"/>
  <c r="K38" i="3"/>
  <c r="K40" i="3"/>
  <c r="K41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58" i="3"/>
  <c r="K59" i="3"/>
  <c r="K60" i="3"/>
  <c r="G10" i="3"/>
  <c r="G11" i="3"/>
  <c r="G12" i="3"/>
  <c r="G13" i="3"/>
  <c r="G14" i="3"/>
  <c r="G15" i="3"/>
  <c r="G16" i="3"/>
  <c r="G17" i="3"/>
  <c r="K9" i="3"/>
  <c r="I17" i="3"/>
  <c r="I16" i="3"/>
  <c r="I15" i="3"/>
  <c r="I14" i="3"/>
  <c r="I13" i="3"/>
  <c r="I12" i="3"/>
  <c r="I11" i="3"/>
  <c r="I10" i="3"/>
  <c r="I9" i="3"/>
  <c r="G9" i="3"/>
  <c r="E17" i="3"/>
  <c r="E16" i="3"/>
  <c r="E15" i="3"/>
  <c r="E14" i="3"/>
  <c r="E13" i="3"/>
  <c r="E12" i="3"/>
  <c r="E11" i="3"/>
  <c r="E10" i="3"/>
  <c r="E9" i="3"/>
  <c r="E62" i="3"/>
</calcChain>
</file>

<file path=xl/sharedStrings.xml><?xml version="1.0" encoding="utf-8"?>
<sst xmlns="http://schemas.openxmlformats.org/spreadsheetml/2006/main" count="560" uniqueCount="255">
  <si>
    <t>Fixed Effect</t>
  </si>
  <si>
    <t xml:space="preserve"> Coefficient</t>
  </si>
  <si>
    <t xml:space="preserve"> Standard</t>
  </si>
  <si>
    <t>error</t>
  </si>
  <si>
    <t xml:space="preserve"> t-ratio</t>
  </si>
  <si>
    <t xml:space="preserve"> Approx.</t>
  </si>
  <si>
    <t>d.f.</t>
  </si>
  <si>
    <t xml:space="preserve"> p-value</t>
  </si>
  <si>
    <t>For INTRCPT1, β0</t>
  </si>
  <si>
    <t xml:space="preserve">    INTRCPT2, γ00</t>
  </si>
  <si>
    <t>&lt;0.001</t>
  </si>
  <si>
    <t xml:space="preserve">    HBCU2_ME, γ01</t>
  </si>
  <si>
    <t xml:space="preserve">     PUBU, γ02</t>
  </si>
  <si>
    <t xml:space="preserve">     PRIVU, γ03</t>
  </si>
  <si>
    <t xml:space="preserve">     PUBYR, γ04</t>
  </si>
  <si>
    <t xml:space="preserve">     NONSEC, γ05</t>
  </si>
  <si>
    <t xml:space="preserve">     CATH, γ06</t>
  </si>
  <si>
    <t xml:space="preserve">     SELECT, γ07</t>
  </si>
  <si>
    <t xml:space="preserve">    FTFTOTAL, γ08</t>
  </si>
  <si>
    <t>For AID1 slope, β1</t>
  </si>
  <si>
    <t xml:space="preserve">    INTRCPT2, γ10</t>
  </si>
  <si>
    <t>For AID2 slope, β2</t>
  </si>
  <si>
    <t xml:space="preserve">    INTRCPT2, γ20</t>
  </si>
  <si>
    <t>For AID3 slope, β3</t>
  </si>
  <si>
    <t xml:space="preserve">    INTRCPT2, γ30</t>
  </si>
  <si>
    <t>For AID4 slope, β4</t>
  </si>
  <si>
    <t xml:space="preserve">    INTRCPT2, γ40</t>
  </si>
  <si>
    <t>For INCOME slope, β5</t>
  </si>
  <si>
    <t xml:space="preserve">    INTRCPT2, γ50</t>
  </si>
  <si>
    <t>For ACT10 slope, β6</t>
  </si>
  <si>
    <t xml:space="preserve">    INTRCPT2, γ60</t>
  </si>
  <si>
    <t>For ACT11 slope, β7</t>
  </si>
  <si>
    <t xml:space="preserve">    INTRCPT2, γ70</t>
  </si>
  <si>
    <t>For ACT12 slope, β8</t>
  </si>
  <si>
    <t xml:space="preserve">    INTRCPT2, γ80</t>
  </si>
  <si>
    <t>For REASON05 slope, β9</t>
  </si>
  <si>
    <t xml:space="preserve">    INTRCPT2, γ90</t>
  </si>
  <si>
    <t>For RATE09 slope, β10</t>
  </si>
  <si>
    <t xml:space="preserve">    INTRCPT2, γ100</t>
  </si>
  <si>
    <t>For HPW01 slope, β11</t>
  </si>
  <si>
    <t xml:space="preserve">    INTRCPT2, γ110</t>
  </si>
  <si>
    <t>For HPW08 slope, β12</t>
  </si>
  <si>
    <t xml:space="preserve">    INTRCPT2, γ120</t>
  </si>
  <si>
    <t>For CHOOSE06 slope, β13</t>
  </si>
  <si>
    <t xml:space="preserve">    INTRCPT2, γ130</t>
  </si>
  <si>
    <t>For FUTACT01 slope, β14</t>
  </si>
  <si>
    <t xml:space="preserve">    INTRCPT2, γ140</t>
  </si>
  <si>
    <t>For FUTACT10 slope, β15</t>
  </si>
  <si>
    <t xml:space="preserve">    INTRCPT2, γ150</t>
  </si>
  <si>
    <t>For SATFINAL slope, β16</t>
  </si>
  <si>
    <t xml:space="preserve">    INTRCPT2, γ160</t>
  </si>
  <si>
    <t>For SEX slope, β17</t>
  </si>
  <si>
    <t xml:space="preserve">    INTRCPT2, γ170</t>
  </si>
  <si>
    <t>For NATENGSP slope, β18</t>
  </si>
  <si>
    <t xml:space="preserve">    INTRCPT2, γ180</t>
  </si>
  <si>
    <t>For FIRSTGEN slope, β19</t>
  </si>
  <si>
    <t xml:space="preserve">    INTRCPT2, γ190</t>
  </si>
  <si>
    <t>For COLLEGE_ slope, β20</t>
  </si>
  <si>
    <t xml:space="preserve">    INTRCPT2, γ200</t>
  </si>
  <si>
    <t>For COLLEG_1 slope, β21</t>
  </si>
  <si>
    <t xml:space="preserve">    INTRCPT2, γ210</t>
  </si>
  <si>
    <t>For SOCIAL_S slope, β22</t>
  </si>
  <si>
    <t xml:space="preserve">    INTRCPT2, γ220</t>
  </si>
  <si>
    <t>For AMIND slope, β23</t>
  </si>
  <si>
    <t xml:space="preserve">    INTRCPT2, γ230</t>
  </si>
  <si>
    <t>For ASIAN slope, β24</t>
  </si>
  <si>
    <t xml:space="preserve">    INTRCPT2, γ240</t>
  </si>
  <si>
    <t>For BLACK slope, β25</t>
  </si>
  <si>
    <t xml:space="preserve">    INTRCPT2, γ250</t>
  </si>
  <si>
    <t>For LATINO slope, β26</t>
  </si>
  <si>
    <t xml:space="preserve">    INTRCPT2, γ260</t>
  </si>
  <si>
    <t>For OTHER slope, β27</t>
  </si>
  <si>
    <t xml:space="preserve">    INTRCPT2, γ270</t>
  </si>
  <si>
    <t>For MULTI slope, β28</t>
  </si>
  <si>
    <t xml:space="preserve">    INTRCPT2, γ280</t>
  </si>
  <si>
    <t>For ARTHUM slope, β29</t>
  </si>
  <si>
    <t xml:space="preserve">    INTRCPT2, γ290</t>
  </si>
  <si>
    <t>For STEM slope, β30</t>
  </si>
  <si>
    <t xml:space="preserve">    INTRCPT2, γ300</t>
  </si>
  <si>
    <t>For BUS slope, β31</t>
  </si>
  <si>
    <t xml:space="preserve">    INTRCPT2, γ310</t>
  </si>
  <si>
    <t>For EDUC slope, β32</t>
  </si>
  <si>
    <t xml:space="preserve">    INTRCPT2, γ320</t>
  </si>
  <si>
    <t>For SOCSCI slope, β33</t>
  </si>
  <si>
    <t xml:space="preserve">    INTRCPT2, γ330</t>
  </si>
  <si>
    <t>For OTH slope, β34</t>
  </si>
  <si>
    <t xml:space="preserve">    INTRCPT2, γ340</t>
  </si>
  <si>
    <t>For FIRSTCHO slope, β35</t>
  </si>
  <si>
    <t xml:space="preserve">    INTRCPT2, γ350</t>
  </si>
  <si>
    <t>For NOCONCER slope, β36</t>
  </si>
  <si>
    <t xml:space="preserve">    INTRCPT2, γ360</t>
  </si>
  <si>
    <t>For MAJORCON slope, β37</t>
  </si>
  <si>
    <t xml:space="preserve">    INTRCPT2, γ370</t>
  </si>
  <si>
    <t>For HSGPA slope, β38</t>
  </si>
  <si>
    <t xml:space="preserve">    INTRCPT2, γ380</t>
  </si>
  <si>
    <t>Intercept</t>
  </si>
  <si>
    <t>HBCU</t>
  </si>
  <si>
    <t>Public University</t>
  </si>
  <si>
    <t>Private University</t>
  </si>
  <si>
    <t>Public 4yr College</t>
  </si>
  <si>
    <t>Private, Non-Sectarian 4yr College</t>
  </si>
  <si>
    <t>Catholic 4yr College</t>
  </si>
  <si>
    <t>Selectivity (100)</t>
  </si>
  <si>
    <t>Size (1000)</t>
  </si>
  <si>
    <t>Aid: Family resources</t>
  </si>
  <si>
    <t>Aid: My own resources</t>
  </si>
  <si>
    <t>Aid: Grants/scholarships</t>
  </si>
  <si>
    <t>Aid: Loans</t>
  </si>
  <si>
    <t>Parental Income</t>
  </si>
  <si>
    <t>Frequency: Felt overwhelmed by all I had to do</t>
  </si>
  <si>
    <t>Frequency: Felt depressed</t>
  </si>
  <si>
    <t>Frequency: Performed volunteer work</t>
  </si>
  <si>
    <t>Reason for coming ot college: To gain a general education</t>
  </si>
  <si>
    <t>Self-rating: Emotional health</t>
  </si>
  <si>
    <t>HPW: Studying or homework</t>
  </si>
  <si>
    <t>HPW: Student clubs/groups</t>
  </si>
  <si>
    <t>College choice: Cost of attending this college</t>
  </si>
  <si>
    <t>Expectation: Change major</t>
  </si>
  <si>
    <t>Expectation: Transfer to another college</t>
  </si>
  <si>
    <t>Composite SAT scores (100)</t>
  </si>
  <si>
    <t>Sex: Female</t>
  </si>
  <si>
    <t>Native English Speaker</t>
  </si>
  <si>
    <t>First-generation college student</t>
  </si>
  <si>
    <t>Likelihood of college involvement (10)</t>
  </si>
  <si>
    <t>College reputation score</t>
  </si>
  <si>
    <t>Social self-concept</t>
  </si>
  <si>
    <t>Race: American Indian</t>
  </si>
  <si>
    <t>Race: Asian American/Pacific Islander</t>
  </si>
  <si>
    <t>Race: Black/African American</t>
  </si>
  <si>
    <t>Race: Latino</t>
  </si>
  <si>
    <t>Race: Other</t>
  </si>
  <si>
    <t>Race: Multiracial/multiethnic</t>
  </si>
  <si>
    <t>Major: Arts/Humanities</t>
  </si>
  <si>
    <t>Major: STEM</t>
  </si>
  <si>
    <t>Major: Business</t>
  </si>
  <si>
    <t>Major: Education</t>
  </si>
  <si>
    <t>Major: Social Sciences</t>
  </si>
  <si>
    <t>Major: Other</t>
  </si>
  <si>
    <t>Choice: This college was first choice</t>
  </si>
  <si>
    <t>Financial concerns: None</t>
  </si>
  <si>
    <t>Financial concerns: Major</t>
  </si>
  <si>
    <t>HS GPA</t>
  </si>
  <si>
    <t>Institutional Characteristics</t>
  </si>
  <si>
    <t>Demographic Characteristics</t>
  </si>
  <si>
    <t>Pre-College Experiences and Academic Achievement</t>
  </si>
  <si>
    <t>Financial Considerations and College Choice</t>
  </si>
  <si>
    <t>Financial concerns: Major (ref: Some)</t>
  </si>
  <si>
    <t>Financial concerns: None (ref: Some)</t>
  </si>
  <si>
    <t>Race: American Indian (ref: White)</t>
  </si>
  <si>
    <t>Race: Asian American/Pacific Islander (ref: White)</t>
  </si>
  <si>
    <t>Race: Black/African American (ref: White)</t>
  </si>
  <si>
    <t>Race: Latino (ref: White)</t>
  </si>
  <si>
    <t>Race: Multiracial/multiethnic (ref: White)</t>
  </si>
  <si>
    <t>Race: Other (ref: White)</t>
  </si>
  <si>
    <t>Expectations and Intended Major</t>
  </si>
  <si>
    <t>Log Odds</t>
  </si>
  <si>
    <t>S.E.</t>
  </si>
  <si>
    <t>Sig.</t>
  </si>
  <si>
    <t>***</t>
  </si>
  <si>
    <t>*</t>
  </si>
  <si>
    <t>**</t>
  </si>
  <si>
    <t>Delta-P</t>
  </si>
  <si>
    <t>College reputation score (10)</t>
  </si>
  <si>
    <t>Reason for coming to college: To gain a general education</t>
  </si>
  <si>
    <t>Social self-concept (10)</t>
  </si>
  <si>
    <t>Your Institution</t>
  </si>
  <si>
    <t>Modify</t>
  </si>
  <si>
    <t>Comp Group 1</t>
  </si>
  <si>
    <t>Comp Group 2</t>
  </si>
  <si>
    <r>
      <t xml:space="preserve">Parental Income
</t>
    </r>
    <r>
      <rPr>
        <sz val="10"/>
        <rFont val="Arial Narrow"/>
        <family val="2"/>
      </rPr>
      <t xml:space="preserve">   Less than $10K</t>
    </r>
  </si>
  <si>
    <t>$10,000 to 14,999</t>
  </si>
  <si>
    <t>$15,000 to 19,999</t>
  </si>
  <si>
    <t>$20,000 to 24,999</t>
  </si>
  <si>
    <t>$25,000 to 29,999</t>
  </si>
  <si>
    <t>$30,000 to 39,999</t>
  </si>
  <si>
    <t>$40,000 to 49,999</t>
  </si>
  <si>
    <t>$50,000 to 59,999</t>
  </si>
  <si>
    <t>$60,000 to 74,999</t>
  </si>
  <si>
    <t>$75,000 to 99,999</t>
  </si>
  <si>
    <t>$100,000 to 149,999</t>
  </si>
  <si>
    <t>$150,000 to 199,999</t>
  </si>
  <si>
    <t>$200,000 to 249,999</t>
  </si>
  <si>
    <t>$250,000 or more</t>
  </si>
  <si>
    <t>Mean</t>
  </si>
  <si>
    <t>Occasionally</t>
  </si>
  <si>
    <t>Frequently</t>
  </si>
  <si>
    <t>Less than one hour</t>
  </si>
  <si>
    <t>1 to 2 hours</t>
  </si>
  <si>
    <t>3 to 5 hours</t>
  </si>
  <si>
    <t>6 to 10 hours</t>
  </si>
  <si>
    <t>11 to 15 hours</t>
  </si>
  <si>
    <t>16 to 20 hours</t>
  </si>
  <si>
    <t>More than 20 hours</t>
  </si>
  <si>
    <r>
      <t xml:space="preserve">What was your average grade in high school?
</t>
    </r>
    <r>
      <rPr>
        <sz val="10"/>
        <rFont val="Arial Narrow"/>
        <family val="2"/>
      </rPr>
      <t xml:space="preserve">   A or A+</t>
    </r>
  </si>
  <si>
    <t>A-</t>
  </si>
  <si>
    <t>B+</t>
  </si>
  <si>
    <t>B</t>
  </si>
  <si>
    <t>B-</t>
  </si>
  <si>
    <t>C+</t>
  </si>
  <si>
    <t>C</t>
  </si>
  <si>
    <t>D</t>
  </si>
  <si>
    <t>Below Average</t>
  </si>
  <si>
    <t>Average</t>
  </si>
  <si>
    <t>Above Average</t>
  </si>
  <si>
    <t>Highest 10%</t>
  </si>
  <si>
    <t>Less than $1,000</t>
  </si>
  <si>
    <t>$1,000-2,999</t>
  </si>
  <si>
    <t>$3,000-5,999</t>
  </si>
  <si>
    <t>$6,000-9,999</t>
  </si>
  <si>
    <t>$10,000+</t>
  </si>
  <si>
    <r>
      <rPr>
        <b/>
        <sz val="11"/>
        <color theme="1"/>
        <rFont val="Calibri"/>
        <scheme val="minor"/>
      </rPr>
      <t>Self-rating: Emotional health</t>
    </r>
    <r>
      <rPr>
        <sz val="11"/>
        <color theme="1"/>
        <rFont val="Calibri"/>
        <family val="2"/>
        <scheme val="minor"/>
      </rPr>
      <t xml:space="preserve">
    Lowest 10%</t>
    </r>
  </si>
  <si>
    <r>
      <rPr>
        <b/>
        <sz val="11"/>
        <color theme="1"/>
        <rFont val="Calibri"/>
        <scheme val="minor"/>
      </rPr>
      <t>How much of your first year's educational expenses (room, board, tuition, and fees) do you expect to cover from:: Family resources</t>
    </r>
    <r>
      <rPr>
        <sz val="11"/>
        <color theme="1"/>
        <rFont val="Calibri"/>
        <family val="2"/>
        <scheme val="minor"/>
      </rPr>
      <t xml:space="preserve">
    None</t>
    </r>
  </si>
  <si>
    <r>
      <rPr>
        <b/>
        <sz val="11"/>
        <color theme="1"/>
        <rFont val="Calibri"/>
        <scheme val="minor"/>
      </rPr>
      <t>How much of your first year's educational expenses (room, board, tuition, and fees) do you expect to cover from:: Grants and Scholarships</t>
    </r>
    <r>
      <rPr>
        <sz val="11"/>
        <color theme="1"/>
        <rFont val="Calibri"/>
        <family val="2"/>
        <scheme val="minor"/>
      </rPr>
      <t xml:space="preserve">
    None</t>
    </r>
  </si>
  <si>
    <r>
      <rPr>
        <b/>
        <sz val="11"/>
        <color theme="1"/>
        <rFont val="Calibri"/>
        <scheme val="minor"/>
      </rPr>
      <t>How much of your first year's educational expenses (room, board, tuition, and fees) do you expect to cover from:: Loans</t>
    </r>
    <r>
      <rPr>
        <sz val="11"/>
        <color theme="1"/>
        <rFont val="Calibri"/>
        <family val="2"/>
        <scheme val="minor"/>
      </rPr>
      <t xml:space="preserve">
    None</t>
    </r>
  </si>
  <si>
    <r>
      <rPr>
        <b/>
        <sz val="11"/>
        <color theme="1"/>
        <rFont val="Calibri"/>
        <scheme val="minor"/>
      </rPr>
      <t>How much of your first year's educational expenses (room, board, tuition, and fees) do you expect to cover from:: My own resources</t>
    </r>
    <r>
      <rPr>
        <sz val="11"/>
        <color theme="1"/>
        <rFont val="Calibri"/>
        <family val="2"/>
        <scheme val="minor"/>
      </rPr>
      <t xml:space="preserve">
    None</t>
    </r>
  </si>
  <si>
    <r>
      <t xml:space="preserve">How important were each of the following in your college choice process: Cost of attending this college
</t>
    </r>
    <r>
      <rPr>
        <sz val="11"/>
        <color theme="1"/>
        <rFont val="Calibri"/>
        <family val="2"/>
        <scheme val="minor"/>
      </rPr>
      <t xml:space="preserve">    Not Important</t>
    </r>
  </si>
  <si>
    <t>Somewhat Important</t>
  </si>
  <si>
    <t>Very Important</t>
  </si>
  <si>
    <r>
      <rPr>
        <b/>
        <sz val="11"/>
        <color theme="1"/>
        <rFont val="Calibri"/>
        <scheme val="minor"/>
      </rPr>
      <t>What is your best guess as to the chances that you will: Change your major</t>
    </r>
    <r>
      <rPr>
        <sz val="11"/>
        <color theme="1"/>
        <rFont val="Calibri"/>
        <family val="2"/>
        <scheme val="minor"/>
      </rPr>
      <t xml:space="preserve">
    No chance</t>
    </r>
  </si>
  <si>
    <t>Very little chance</t>
  </si>
  <si>
    <t>Some chance</t>
  </si>
  <si>
    <t>Very good chance</t>
  </si>
  <si>
    <r>
      <rPr>
        <b/>
        <sz val="11"/>
        <color theme="1"/>
        <rFont val="Calibri"/>
        <scheme val="minor"/>
      </rPr>
      <t>What is your best guess as to the chances that you will: Transfer to another college</t>
    </r>
    <r>
      <rPr>
        <sz val="11"/>
        <color theme="1"/>
        <rFont val="Calibri"/>
        <family val="2"/>
        <scheme val="minor"/>
      </rPr>
      <t xml:space="preserve">
    No chance</t>
    </r>
  </si>
  <si>
    <r>
      <rPr>
        <b/>
        <sz val="11"/>
        <color theme="1"/>
        <rFont val="Calibri"/>
        <scheme val="minor"/>
      </rPr>
      <t>How many hours do you spend each week: Studying or doing homework</t>
    </r>
    <r>
      <rPr>
        <sz val="11"/>
        <color theme="1"/>
        <rFont val="Calibri"/>
        <family val="2"/>
        <scheme val="minor"/>
      </rPr>
      <t xml:space="preserve">
    None</t>
    </r>
  </si>
  <si>
    <r>
      <rPr>
        <b/>
        <sz val="11"/>
        <color theme="1"/>
        <rFont val="Calibri"/>
        <scheme val="minor"/>
      </rPr>
      <t>How often in the past year did you: Perform volunteer work</t>
    </r>
    <r>
      <rPr>
        <sz val="11"/>
        <color theme="1"/>
        <rFont val="Calibri"/>
        <family val="2"/>
        <scheme val="minor"/>
      </rPr>
      <t xml:space="preserve">
    Never</t>
    </r>
  </si>
  <si>
    <r>
      <rPr>
        <b/>
        <sz val="11"/>
        <color theme="1"/>
        <rFont val="Calibri"/>
        <scheme val="minor"/>
      </rPr>
      <t>How often in the past year did you: Feel overwhelmed by all I had to do</t>
    </r>
    <r>
      <rPr>
        <sz val="11"/>
        <color theme="1"/>
        <rFont val="Calibri"/>
        <family val="2"/>
        <scheme val="minor"/>
      </rPr>
      <t xml:space="preserve">
    Never</t>
    </r>
  </si>
  <si>
    <r>
      <rPr>
        <b/>
        <sz val="11"/>
        <color theme="1"/>
        <rFont val="Calibri"/>
        <scheme val="minor"/>
      </rPr>
      <t>How often in the past year did you: Feel depressed</t>
    </r>
    <r>
      <rPr>
        <sz val="11"/>
        <color theme="1"/>
        <rFont val="Calibri"/>
        <family val="2"/>
        <scheme val="minor"/>
      </rPr>
      <t xml:space="preserve">
    Never</t>
    </r>
  </si>
  <si>
    <t>Your Inst</t>
  </si>
  <si>
    <r>
      <rPr>
        <b/>
        <sz val="11"/>
        <color theme="1"/>
        <rFont val="Calibri"/>
        <scheme val="minor"/>
      </rPr>
      <t>How many hours do you spend each week in: Student clubs/groups</t>
    </r>
    <r>
      <rPr>
        <sz val="11"/>
        <color theme="1"/>
        <rFont val="Calibri"/>
        <family val="2"/>
        <scheme val="minor"/>
      </rPr>
      <t xml:space="preserve">
    None</t>
    </r>
  </si>
  <si>
    <r>
      <rPr>
        <b/>
        <sz val="11"/>
        <color theme="1"/>
        <rFont val="Calibri"/>
        <scheme val="minor"/>
      </rPr>
      <t>How important were the following reasons for deciding to go to college: To gain a general education</t>
    </r>
    <r>
      <rPr>
        <sz val="11"/>
        <color theme="1"/>
        <rFont val="Calibri"/>
        <family val="2"/>
        <scheme val="minor"/>
      </rPr>
      <t xml:space="preserve">
    Not Important</t>
    </r>
  </si>
  <si>
    <t>INCOME</t>
  </si>
  <si>
    <t>NATENGSP</t>
  </si>
  <si>
    <t>FIRSTGEN</t>
  </si>
  <si>
    <t>ACT10</t>
  </si>
  <si>
    <t>ACT11</t>
  </si>
  <si>
    <t>ACT12</t>
  </si>
  <si>
    <t>HPW08</t>
  </si>
  <si>
    <t>HPW01</t>
  </si>
  <si>
    <t>HSGPA</t>
  </si>
  <si>
    <t>SAT</t>
  </si>
  <si>
    <t>RATE09</t>
  </si>
  <si>
    <t>SOCSC</t>
  </si>
  <si>
    <t>AID1</t>
  </si>
  <si>
    <t>AID2</t>
  </si>
  <si>
    <t>AID3</t>
  </si>
  <si>
    <t>AID4</t>
  </si>
  <si>
    <t>CHOICE</t>
  </si>
  <si>
    <t>CHOOSE06</t>
  </si>
  <si>
    <t>COLLREP</t>
  </si>
  <si>
    <t>MAJORFIN</t>
  </si>
  <si>
    <t>NOFIN</t>
  </si>
  <si>
    <t>REASON05</t>
  </si>
  <si>
    <t>FUTACT01</t>
  </si>
  <si>
    <t>FUTACT10</t>
  </si>
  <si>
    <t>LIKEINVOLVE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</si>
</sst>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scheme val="minor"/>
    </font>
    <font>
      <b/>
      <sz val="10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</borders>
  <cellStyleXfs count="14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65" fontId="4" fillId="3" borderId="1" xfId="4" applyNumberFormat="1" applyFont="1" applyFill="1" applyBorder="1" applyAlignment="1" applyProtection="1">
      <alignment horizontal="center"/>
      <protection locked="0"/>
    </xf>
    <xf numFmtId="164" fontId="0" fillId="0" borderId="0" xfId="1" applyNumberFormat="1" applyFont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0" fontId="4" fillId="0" borderId="3" xfId="4" applyFont="1" applyBorder="1" applyAlignment="1">
      <alignment horizontal="left" wrapText="1" indent="1"/>
    </xf>
    <xf numFmtId="0" fontId="4" fillId="0" borderId="3" xfId="4" quotePrefix="1" applyFont="1" applyBorder="1" applyAlignment="1">
      <alignment horizontal="left" wrapText="1" indent="1"/>
    </xf>
    <xf numFmtId="0" fontId="4" fillId="0" borderId="3" xfId="4" applyFont="1" applyFill="1" applyBorder="1" applyAlignment="1">
      <alignment horizontal="left" wrapText="1" indent="1"/>
    </xf>
    <xf numFmtId="0" fontId="5" fillId="0" borderId="4" xfId="4" applyFont="1" applyBorder="1" applyAlignment="1">
      <alignment wrapText="1"/>
    </xf>
    <xf numFmtId="0" fontId="4" fillId="0" borderId="5" xfId="4" applyFont="1" applyBorder="1" applyAlignment="1">
      <alignment horizontal="left" wrapText="1" indent="1"/>
    </xf>
    <xf numFmtId="0" fontId="4" fillId="3" borderId="3" xfId="4" applyFont="1" applyFill="1" applyBorder="1" applyAlignment="1">
      <alignment horizontal="left" wrapText="1" indent="1"/>
    </xf>
    <xf numFmtId="164" fontId="4" fillId="8" borderId="1" xfId="4" applyNumberFormat="1" applyFont="1" applyFill="1" applyBorder="1" applyAlignment="1" applyProtection="1">
      <alignment horizontal="center"/>
      <protection locked="0"/>
    </xf>
    <xf numFmtId="165" fontId="4" fillId="8" borderId="1" xfId="4" applyNumberFormat="1" applyFont="1" applyFill="1" applyBorder="1" applyAlignment="1" applyProtection="1">
      <alignment horizontal="center"/>
      <protection locked="0"/>
    </xf>
    <xf numFmtId="164" fontId="4" fillId="8" borderId="12" xfId="4" applyNumberFormat="1" applyFont="1" applyFill="1" applyBorder="1" applyAlignment="1" applyProtection="1">
      <alignment horizontal="center"/>
      <protection locked="0"/>
    </xf>
    <xf numFmtId="164" fontId="4" fillId="8" borderId="0" xfId="4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4" fillId="8" borderId="12" xfId="4" applyNumberFormat="1" applyFont="1" applyFill="1" applyBorder="1" applyAlignment="1" applyProtection="1">
      <alignment horizontal="center"/>
      <protection locked="0"/>
    </xf>
    <xf numFmtId="2" fontId="4" fillId="4" borderId="12" xfId="4" applyNumberFormat="1" applyFont="1" applyFill="1" applyBorder="1" applyAlignment="1" applyProtection="1">
      <alignment horizontal="center"/>
      <protection locked="0"/>
    </xf>
    <xf numFmtId="2" fontId="4" fillId="4" borderId="0" xfId="4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6" fillId="0" borderId="3" xfId="0" applyFont="1" applyBorder="1"/>
    <xf numFmtId="0" fontId="6" fillId="0" borderId="0" xfId="0" applyFont="1" applyBorder="1"/>
    <xf numFmtId="164" fontId="0" fillId="0" borderId="0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0" fontId="4" fillId="2" borderId="15" xfId="4" applyFont="1" applyFill="1" applyBorder="1" applyAlignment="1">
      <alignment horizontal="left" wrapText="1" indent="1"/>
    </xf>
    <xf numFmtId="0" fontId="4" fillId="3" borderId="15" xfId="4" applyFont="1" applyFill="1" applyBorder="1" applyAlignment="1">
      <alignment horizontal="left" wrapText="1" indent="1"/>
    </xf>
    <xf numFmtId="0" fontId="0" fillId="0" borderId="3" xfId="0" applyBorder="1" applyAlignment="1">
      <alignment wrapText="1"/>
    </xf>
    <xf numFmtId="10" fontId="0" fillId="0" borderId="0" xfId="1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2" fontId="4" fillId="4" borderId="14" xfId="4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2" fontId="0" fillId="8" borderId="0" xfId="0" applyNumberForma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0" fontId="6" fillId="0" borderId="5" xfId="0" applyFont="1" applyBorder="1"/>
    <xf numFmtId="0" fontId="0" fillId="0" borderId="10" xfId="0" applyBorder="1"/>
    <xf numFmtId="164" fontId="0" fillId="8" borderId="10" xfId="0" applyNumberFormat="1" applyFill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6" fillId="0" borderId="4" xfId="0" applyFont="1" applyBorder="1"/>
    <xf numFmtId="2" fontId="0" fillId="8" borderId="7" xfId="0" applyNumberFormat="1" applyFill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64" fontId="0" fillId="8" borderId="7" xfId="0" applyNumberForma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4" fillId="0" borderId="5" xfId="4" applyFont="1" applyFill="1" applyBorder="1" applyAlignment="1">
      <alignment horizontal="left" wrapText="1" indent="1"/>
    </xf>
    <xf numFmtId="0" fontId="6" fillId="0" borderId="4" xfId="0" applyFont="1" applyBorder="1" applyAlignment="1">
      <alignment wrapText="1"/>
    </xf>
    <xf numFmtId="164" fontId="4" fillId="8" borderId="16" xfId="4" applyNumberFormat="1" applyFont="1" applyFill="1" applyBorder="1" applyAlignment="1" applyProtection="1">
      <alignment horizontal="center"/>
      <protection locked="0"/>
    </xf>
    <xf numFmtId="164" fontId="4" fillId="8" borderId="17" xfId="4" applyNumberFormat="1" applyFont="1" applyFill="1" applyBorder="1" applyAlignment="1" applyProtection="1">
      <alignment horizontal="center"/>
      <protection locked="0"/>
    </xf>
    <xf numFmtId="0" fontId="0" fillId="8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6" fillId="0" borderId="18" xfId="0" applyFont="1" applyBorder="1"/>
    <xf numFmtId="0" fontId="0" fillId="0" borderId="19" xfId="0" applyBorder="1"/>
    <xf numFmtId="2" fontId="0" fillId="8" borderId="19" xfId="0" applyNumberFormat="1" applyFill="1" applyBorder="1" applyAlignment="1">
      <alignment horizontal="center"/>
    </xf>
    <xf numFmtId="2" fontId="0" fillId="0" borderId="19" xfId="1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1" applyNumberFormat="1" applyFont="1" applyFill="1" applyBorder="1" applyAlignment="1">
      <alignment horizontal="center"/>
    </xf>
    <xf numFmtId="2" fontId="4" fillId="8" borderId="13" xfId="4" applyNumberFormat="1" applyFont="1" applyFill="1" applyBorder="1" applyAlignment="1" applyProtection="1">
      <alignment horizontal="center"/>
      <protection locked="0"/>
    </xf>
    <xf numFmtId="2" fontId="0" fillId="0" borderId="20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4" fillId="0" borderId="5" xfId="4" quotePrefix="1" applyFont="1" applyBorder="1" applyAlignment="1">
      <alignment horizontal="left" wrapText="1" indent="1"/>
    </xf>
    <xf numFmtId="10" fontId="0" fillId="0" borderId="10" xfId="1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0" fontId="4" fillId="2" borderId="21" xfId="4" applyFont="1" applyFill="1" applyBorder="1" applyAlignment="1">
      <alignment horizontal="left" wrapText="1" indent="1"/>
    </xf>
    <xf numFmtId="0" fontId="5" fillId="0" borderId="22" xfId="4" quotePrefix="1" applyFont="1" applyBorder="1" applyAlignment="1">
      <alignment horizontal="left" wrapText="1"/>
    </xf>
    <xf numFmtId="164" fontId="4" fillId="0" borderId="23" xfId="1" applyNumberFormat="1" applyFont="1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left"/>
    </xf>
    <xf numFmtId="0" fontId="0" fillId="0" borderId="13" xfId="0" applyBorder="1"/>
    <xf numFmtId="164" fontId="0" fillId="0" borderId="13" xfId="1" applyNumberFormat="1" applyFont="1" applyBorder="1" applyAlignment="1">
      <alignment horizontal="center"/>
    </xf>
    <xf numFmtId="0" fontId="5" fillId="4" borderId="6" xfId="4" applyNumberFormat="1" applyFont="1" applyFill="1" applyBorder="1" applyAlignment="1" applyProtection="1">
      <alignment horizontal="center" vertical="top"/>
      <protection locked="0"/>
    </xf>
    <xf numFmtId="0" fontId="5" fillId="4" borderId="9" xfId="4" applyNumberFormat="1" applyFont="1" applyFill="1" applyBorder="1" applyAlignment="1" applyProtection="1">
      <alignment horizontal="center" vertical="top"/>
      <protection locked="0"/>
    </xf>
    <xf numFmtId="164" fontId="7" fillId="5" borderId="4" xfId="4" applyNumberFormat="1" applyFont="1" applyFill="1" applyBorder="1" applyAlignment="1">
      <alignment horizontal="center" vertical="top" wrapText="1"/>
    </xf>
    <xf numFmtId="164" fontId="7" fillId="5" borderId="5" xfId="4" applyNumberFormat="1" applyFont="1" applyFill="1" applyBorder="1" applyAlignment="1">
      <alignment horizontal="center" vertical="top" wrapText="1"/>
    </xf>
    <xf numFmtId="164" fontId="5" fillId="6" borderId="7" xfId="4" applyNumberFormat="1" applyFont="1" applyFill="1" applyBorder="1" applyAlignment="1">
      <alignment horizontal="center" vertical="top" wrapText="1"/>
    </xf>
    <xf numFmtId="164" fontId="5" fillId="6" borderId="10" xfId="4" applyNumberFormat="1" applyFont="1" applyFill="1" applyBorder="1" applyAlignment="1">
      <alignment horizontal="center" vertical="top" wrapText="1"/>
    </xf>
    <xf numFmtId="164" fontId="5" fillId="7" borderId="8" xfId="4" applyNumberFormat="1" applyFont="1" applyFill="1" applyBorder="1" applyAlignment="1">
      <alignment horizontal="center" vertical="top" wrapText="1"/>
    </xf>
    <xf numFmtId="164" fontId="5" fillId="7" borderId="11" xfId="4" applyNumberFormat="1" applyFont="1" applyFill="1" applyBorder="1" applyAlignment="1">
      <alignment horizontal="center" vertical="top" wrapText="1"/>
    </xf>
  </cellXfs>
  <cellStyles count="147"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  <cellStyle name="Normal_YFCY09.template.100709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CALCULATOR!$A$3</c:f>
              <c:strCache>
                <c:ptCount val="1"/>
                <c:pt idx="0">
                  <c:v>Modify</c:v>
                </c:pt>
              </c:strCache>
            </c:strRef>
          </c:tx>
          <c:spPr>
            <a:solidFill>
              <a:srgbClr val="CCFFCC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CALCULATOR!$B$3:$C$3</c:f>
              <c:numCache>
                <c:formatCode>0.0%</c:formatCode>
                <c:ptCount val="1"/>
                <c:pt idx="0">
                  <c:v>0.752911148585123</c:v>
                </c:pt>
              </c:numCache>
            </c:numRef>
          </c:val>
        </c:ser>
        <c:ser>
          <c:idx val="1"/>
          <c:order val="1"/>
          <c:tx>
            <c:strRef>
              <c:f>CALCULATOR!$A$4</c:f>
              <c:strCache>
                <c:ptCount val="1"/>
                <c:pt idx="0">
                  <c:v>Your Institution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CALCULATOR!$B$4:$C$4</c:f>
              <c:numCache>
                <c:formatCode>0.0%</c:formatCode>
                <c:ptCount val="1"/>
                <c:pt idx="0">
                  <c:v>0.752911148585123</c:v>
                </c:pt>
              </c:numCache>
            </c:numRef>
          </c:val>
        </c:ser>
        <c:ser>
          <c:idx val="2"/>
          <c:order val="2"/>
          <c:tx>
            <c:strRef>
              <c:f>CALCULATOR!$A$5</c:f>
              <c:strCache>
                <c:ptCount val="1"/>
                <c:pt idx="0">
                  <c:v>Comp Group 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CALCULATOR!$B$5:$C$5</c:f>
              <c:numCache>
                <c:formatCode>0.0%</c:formatCode>
                <c:ptCount val="1"/>
                <c:pt idx="0">
                  <c:v>0.746683027219802</c:v>
                </c:pt>
              </c:numCache>
            </c:numRef>
          </c:val>
        </c:ser>
        <c:ser>
          <c:idx val="3"/>
          <c:order val="3"/>
          <c:tx>
            <c:strRef>
              <c:f>CALCULATOR!$A$6</c:f>
              <c:strCache>
                <c:ptCount val="1"/>
                <c:pt idx="0">
                  <c:v>Comp Group 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CALCULATOR!$B$6:$C$6</c:f>
              <c:numCache>
                <c:formatCode>0.0%</c:formatCode>
                <c:ptCount val="1"/>
                <c:pt idx="0">
                  <c:v>0.836338095798173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821144"/>
        <c:axId val="-2036819464"/>
      </c:barChart>
      <c:catAx>
        <c:axId val="-2036821144"/>
        <c:scaling>
          <c:orientation val="minMax"/>
        </c:scaling>
        <c:delete val="1"/>
        <c:axPos val="b"/>
        <c:majorTickMark val="out"/>
        <c:minorTickMark val="none"/>
        <c:tickLblPos val="nextTo"/>
        <c:crossAx val="-2036819464"/>
        <c:crosses val="autoZero"/>
        <c:auto val="1"/>
        <c:lblAlgn val="ctr"/>
        <c:lblOffset val="100"/>
        <c:noMultiLvlLbl val="0"/>
      </c:catAx>
      <c:valAx>
        <c:axId val="-2036819464"/>
        <c:scaling>
          <c:orientation val="minMax"/>
          <c:max val="1.0"/>
          <c:min val="0.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36821144"/>
        <c:crosses val="autoZero"/>
        <c:crossBetween val="between"/>
        <c:minorUnit val="0.04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76200</xdr:colOff>
      <xdr:row>1</xdr:row>
      <xdr:rowOff>1181100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topLeftCell="A32" workbookViewId="0">
      <selection activeCell="G44" sqref="G44"/>
    </sheetView>
  </sheetViews>
  <sheetFormatPr baseColWidth="10" defaultColWidth="8.83203125" defaultRowHeight="14" x14ac:dyDescent="0"/>
  <cols>
    <col min="1" max="1" width="24.5" bestFit="1" customWidth="1"/>
  </cols>
  <sheetData>
    <row r="2" spans="1:10">
      <c r="A2" t="s">
        <v>0</v>
      </c>
      <c r="B2" t="s">
        <v>1</v>
      </c>
      <c r="C2" t="s">
        <v>2</v>
      </c>
    </row>
    <row r="3" spans="1:10">
      <c r="A3" t="s">
        <v>3</v>
      </c>
      <c r="B3" t="s">
        <v>4</v>
      </c>
      <c r="C3" t="s">
        <v>5</v>
      </c>
    </row>
    <row r="4" spans="1:10">
      <c r="A4" t="s">
        <v>6</v>
      </c>
      <c r="B4" t="s">
        <v>7</v>
      </c>
    </row>
    <row r="5" spans="1:10">
      <c r="A5" t="s">
        <v>8</v>
      </c>
    </row>
    <row r="6" spans="1:10">
      <c r="A6" t="s">
        <v>9</v>
      </c>
      <c r="B6">
        <v>-3.2521680000000002</v>
      </c>
      <c r="C6">
        <v>0.29025699999999999</v>
      </c>
      <c r="D6">
        <v>-11.204000000000001</v>
      </c>
      <c r="E6">
        <v>347</v>
      </c>
      <c r="F6" t="s">
        <v>10</v>
      </c>
      <c r="G6" t="s">
        <v>95</v>
      </c>
      <c r="H6">
        <v>-3.2521680000000002</v>
      </c>
      <c r="I6">
        <v>0.29025699999999999</v>
      </c>
      <c r="J6" t="s">
        <v>10</v>
      </c>
    </row>
    <row r="7" spans="1:10">
      <c r="A7" t="s">
        <v>11</v>
      </c>
      <c r="B7">
        <v>0.53518299999999996</v>
      </c>
      <c r="C7">
        <v>0.119703</v>
      </c>
      <c r="D7">
        <v>4.4710000000000001</v>
      </c>
      <c r="E7">
        <v>347</v>
      </c>
      <c r="F7" t="s">
        <v>10</v>
      </c>
      <c r="G7" t="s">
        <v>96</v>
      </c>
      <c r="H7">
        <v>0.53518299999999996</v>
      </c>
      <c r="I7">
        <v>0.119703</v>
      </c>
      <c r="J7" t="s">
        <v>10</v>
      </c>
    </row>
    <row r="8" spans="1:10">
      <c r="A8" t="s">
        <v>12</v>
      </c>
      <c r="B8">
        <v>-7.8759999999999997E-2</v>
      </c>
      <c r="C8">
        <v>0.11418300000000001</v>
      </c>
      <c r="D8">
        <v>-0.69</v>
      </c>
      <c r="E8">
        <v>347</v>
      </c>
      <c r="F8">
        <v>0.49099999999999999</v>
      </c>
      <c r="G8" t="s">
        <v>97</v>
      </c>
      <c r="H8">
        <v>-7.8759999999999997E-2</v>
      </c>
      <c r="I8">
        <v>0.11418300000000001</v>
      </c>
      <c r="J8">
        <v>0.49099999999999999</v>
      </c>
    </row>
    <row r="9" spans="1:10">
      <c r="A9" t="s">
        <v>13</v>
      </c>
      <c r="B9">
        <v>0.20864099999999999</v>
      </c>
      <c r="C9">
        <v>8.5125999999999993E-2</v>
      </c>
      <c r="D9">
        <v>2.4510000000000001</v>
      </c>
      <c r="E9">
        <v>347</v>
      </c>
      <c r="F9">
        <v>1.4999999999999999E-2</v>
      </c>
      <c r="G9" t="s">
        <v>98</v>
      </c>
      <c r="H9">
        <v>0.20864099999999999</v>
      </c>
      <c r="I9">
        <v>8.5125999999999993E-2</v>
      </c>
      <c r="J9">
        <v>1.4999999999999999E-2</v>
      </c>
    </row>
    <row r="10" spans="1:10">
      <c r="A10" t="s">
        <v>14</v>
      </c>
      <c r="B10">
        <v>0.20497199999999999</v>
      </c>
      <c r="C10">
        <v>8.0560000000000007E-2</v>
      </c>
      <c r="D10">
        <v>2.544</v>
      </c>
      <c r="E10">
        <v>347</v>
      </c>
      <c r="F10">
        <v>1.0999999999999999E-2</v>
      </c>
      <c r="G10" t="s">
        <v>99</v>
      </c>
      <c r="H10">
        <v>0.20497199999999999</v>
      </c>
      <c r="I10">
        <v>8.0560000000000007E-2</v>
      </c>
      <c r="J10">
        <v>1.0999999999999999E-2</v>
      </c>
    </row>
    <row r="11" spans="1:10">
      <c r="A11" t="s">
        <v>15</v>
      </c>
      <c r="B11">
        <v>0.140539</v>
      </c>
      <c r="C11">
        <v>7.2780999999999998E-2</v>
      </c>
      <c r="D11">
        <v>1.931</v>
      </c>
      <c r="E11">
        <v>347</v>
      </c>
      <c r="F11">
        <v>5.3999999999999999E-2</v>
      </c>
      <c r="G11" t="s">
        <v>100</v>
      </c>
      <c r="H11">
        <v>0.140539</v>
      </c>
      <c r="I11">
        <v>7.2780999999999998E-2</v>
      </c>
      <c r="J11">
        <v>5.3999999999999999E-2</v>
      </c>
    </row>
    <row r="12" spans="1:10">
      <c r="A12" t="s">
        <v>16</v>
      </c>
      <c r="B12">
        <v>0.30676199999999998</v>
      </c>
      <c r="C12">
        <v>7.8976000000000005E-2</v>
      </c>
      <c r="D12">
        <v>3.8839999999999999</v>
      </c>
      <c r="E12">
        <v>347</v>
      </c>
      <c r="F12" t="s">
        <v>10</v>
      </c>
      <c r="G12" t="s">
        <v>101</v>
      </c>
      <c r="H12">
        <v>0.30676199999999998</v>
      </c>
      <c r="I12">
        <v>7.8976000000000005E-2</v>
      </c>
      <c r="J12" t="s">
        <v>10</v>
      </c>
    </row>
    <row r="13" spans="1:10">
      <c r="A13" t="s">
        <v>17</v>
      </c>
      <c r="B13">
        <v>0.218691</v>
      </c>
      <c r="C13">
        <v>2.3921999999999999E-2</v>
      </c>
      <c r="D13">
        <v>9.1419999999999995</v>
      </c>
      <c r="E13">
        <v>347</v>
      </c>
      <c r="F13" t="s">
        <v>10</v>
      </c>
      <c r="G13" t="s">
        <v>102</v>
      </c>
      <c r="H13">
        <v>0.218691</v>
      </c>
      <c r="I13">
        <v>2.3921999999999999E-2</v>
      </c>
      <c r="J13" t="s">
        <v>10</v>
      </c>
    </row>
    <row r="14" spans="1:10">
      <c r="A14" t="s">
        <v>18</v>
      </c>
      <c r="B14">
        <v>1.3799999999999999E-4</v>
      </c>
      <c r="C14">
        <v>3.6000000000000001E-5</v>
      </c>
      <c r="D14">
        <v>3.774</v>
      </c>
      <c r="E14">
        <v>347</v>
      </c>
      <c r="F14" t="s">
        <v>10</v>
      </c>
      <c r="G14" t="s">
        <v>103</v>
      </c>
      <c r="H14">
        <v>1.3799999999999999E-4</v>
      </c>
      <c r="I14">
        <v>3.6000000000000001E-5</v>
      </c>
      <c r="J14" t="s">
        <v>10</v>
      </c>
    </row>
    <row r="15" spans="1:10">
      <c r="A15" t="s">
        <v>19</v>
      </c>
    </row>
    <row r="16" spans="1:10">
      <c r="A16" t="s">
        <v>20</v>
      </c>
      <c r="B16">
        <v>2.4296000000000002E-2</v>
      </c>
      <c r="C16">
        <v>5.6509999999999998E-3</v>
      </c>
      <c r="D16">
        <v>4.2990000000000004</v>
      </c>
      <c r="E16">
        <v>191805</v>
      </c>
      <c r="F16" t="s">
        <v>10</v>
      </c>
      <c r="G16" t="s">
        <v>104</v>
      </c>
      <c r="H16">
        <v>2.4296000000000002E-2</v>
      </c>
      <c r="I16">
        <v>5.6509999999999998E-3</v>
      </c>
      <c r="J16" t="s">
        <v>10</v>
      </c>
    </row>
    <row r="17" spans="1:10">
      <c r="A17" t="s">
        <v>21</v>
      </c>
    </row>
    <row r="18" spans="1:10">
      <c r="A18" t="s">
        <v>22</v>
      </c>
      <c r="B18">
        <v>-2.6244E-2</v>
      </c>
      <c r="C18">
        <v>7.0460000000000002E-3</v>
      </c>
      <c r="D18">
        <v>-3.7250000000000001</v>
      </c>
      <c r="E18">
        <v>191805</v>
      </c>
      <c r="F18" t="s">
        <v>10</v>
      </c>
      <c r="G18" t="s">
        <v>105</v>
      </c>
      <c r="H18">
        <v>-2.6244E-2</v>
      </c>
      <c r="I18">
        <v>7.0460000000000002E-3</v>
      </c>
      <c r="J18" t="s">
        <v>10</v>
      </c>
    </row>
    <row r="19" spans="1:10">
      <c r="A19" t="s">
        <v>23</v>
      </c>
    </row>
    <row r="20" spans="1:10">
      <c r="A20" t="s">
        <v>24</v>
      </c>
      <c r="B20">
        <v>1.5301E-2</v>
      </c>
      <c r="C20">
        <v>5.4580000000000002E-3</v>
      </c>
      <c r="D20">
        <v>2.8029999999999999</v>
      </c>
      <c r="E20">
        <v>191805</v>
      </c>
      <c r="F20">
        <v>5.0000000000000001E-3</v>
      </c>
      <c r="G20" t="s">
        <v>106</v>
      </c>
      <c r="H20">
        <v>1.5301E-2</v>
      </c>
      <c r="I20">
        <v>5.4580000000000002E-3</v>
      </c>
      <c r="J20">
        <v>5.0000000000000001E-3</v>
      </c>
    </row>
    <row r="21" spans="1:10">
      <c r="A21" t="s">
        <v>25</v>
      </c>
    </row>
    <row r="22" spans="1:10">
      <c r="A22" t="s">
        <v>26</v>
      </c>
      <c r="B22">
        <v>-4.7980000000000002E-2</v>
      </c>
      <c r="C22">
        <v>4.9480000000000001E-3</v>
      </c>
      <c r="D22">
        <v>-9.6969999999999992</v>
      </c>
      <c r="E22">
        <v>191805</v>
      </c>
      <c r="F22" t="s">
        <v>10</v>
      </c>
      <c r="G22" t="s">
        <v>107</v>
      </c>
      <c r="H22">
        <v>-4.7980000000000002E-2</v>
      </c>
      <c r="I22">
        <v>4.9480000000000001E-3</v>
      </c>
      <c r="J22" t="s">
        <v>10</v>
      </c>
    </row>
    <row r="23" spans="1:10">
      <c r="A23" t="s">
        <v>27</v>
      </c>
    </row>
    <row r="24" spans="1:10">
      <c r="A24" t="s">
        <v>28</v>
      </c>
      <c r="B24">
        <v>1.5820000000000001E-2</v>
      </c>
      <c r="C24">
        <v>3.1970000000000002E-3</v>
      </c>
      <c r="D24">
        <v>4.9480000000000004</v>
      </c>
      <c r="E24">
        <v>191805</v>
      </c>
      <c r="F24" t="s">
        <v>10</v>
      </c>
      <c r="G24" t="s">
        <v>108</v>
      </c>
      <c r="H24">
        <v>1.5820000000000001E-2</v>
      </c>
      <c r="I24">
        <v>3.1970000000000002E-3</v>
      </c>
      <c r="J24" t="s">
        <v>10</v>
      </c>
    </row>
    <row r="25" spans="1:10">
      <c r="A25" t="s">
        <v>29</v>
      </c>
    </row>
    <row r="26" spans="1:10">
      <c r="A26" t="s">
        <v>30</v>
      </c>
      <c r="B26">
        <v>4.1229000000000002E-2</v>
      </c>
      <c r="C26">
        <v>1.3988E-2</v>
      </c>
      <c r="D26">
        <v>2.9470000000000001</v>
      </c>
      <c r="E26">
        <v>191805</v>
      </c>
      <c r="F26">
        <v>3.0000000000000001E-3</v>
      </c>
      <c r="G26" t="s">
        <v>109</v>
      </c>
      <c r="H26">
        <v>4.1229000000000002E-2</v>
      </c>
      <c r="I26">
        <v>1.3988E-2</v>
      </c>
      <c r="J26">
        <v>3.0000000000000001E-3</v>
      </c>
    </row>
    <row r="27" spans="1:10">
      <c r="A27" t="s">
        <v>31</v>
      </c>
    </row>
    <row r="28" spans="1:10">
      <c r="A28" t="s">
        <v>32</v>
      </c>
      <c r="B28">
        <v>-0.14219999999999999</v>
      </c>
      <c r="C28">
        <v>1.4318000000000001E-2</v>
      </c>
      <c r="D28">
        <v>-9.9320000000000004</v>
      </c>
      <c r="E28">
        <v>191805</v>
      </c>
      <c r="F28" t="s">
        <v>10</v>
      </c>
      <c r="G28" t="s">
        <v>110</v>
      </c>
      <c r="H28">
        <v>-0.14219999999999999</v>
      </c>
      <c r="I28">
        <v>1.4318000000000001E-2</v>
      </c>
      <c r="J28" t="s">
        <v>10</v>
      </c>
    </row>
    <row r="29" spans="1:10">
      <c r="A29" t="s">
        <v>33</v>
      </c>
    </row>
    <row r="30" spans="1:10">
      <c r="A30" t="s">
        <v>34</v>
      </c>
      <c r="B30">
        <v>5.8117000000000002E-2</v>
      </c>
      <c r="C30">
        <v>1.2829E-2</v>
      </c>
      <c r="D30">
        <v>4.53</v>
      </c>
      <c r="E30">
        <v>191805</v>
      </c>
      <c r="F30" t="s">
        <v>10</v>
      </c>
      <c r="G30" t="s">
        <v>111</v>
      </c>
      <c r="H30">
        <v>5.8117000000000002E-2</v>
      </c>
      <c r="I30">
        <v>1.2829E-2</v>
      </c>
      <c r="J30" t="s">
        <v>10</v>
      </c>
    </row>
    <row r="31" spans="1:10">
      <c r="A31" t="s">
        <v>35</v>
      </c>
    </row>
    <row r="32" spans="1:10">
      <c r="A32" t="s">
        <v>36</v>
      </c>
      <c r="B32">
        <v>4.5948000000000003E-2</v>
      </c>
      <c r="C32">
        <v>1.3646E-2</v>
      </c>
      <c r="D32">
        <v>3.367</v>
      </c>
      <c r="E32">
        <v>191805</v>
      </c>
      <c r="F32" t="s">
        <v>10</v>
      </c>
      <c r="G32" t="s">
        <v>112</v>
      </c>
      <c r="H32">
        <v>4.5948000000000003E-2</v>
      </c>
      <c r="I32">
        <v>1.3646E-2</v>
      </c>
      <c r="J32" t="s">
        <v>10</v>
      </c>
    </row>
    <row r="33" spans="1:10">
      <c r="A33" t="s">
        <v>37</v>
      </c>
    </row>
    <row r="34" spans="1:10">
      <c r="A34" t="s">
        <v>38</v>
      </c>
      <c r="B34">
        <v>6.7363999999999993E-2</v>
      </c>
      <c r="C34">
        <v>1.0145E-2</v>
      </c>
      <c r="D34">
        <v>6.64</v>
      </c>
      <c r="E34">
        <v>191805</v>
      </c>
      <c r="F34" t="s">
        <v>10</v>
      </c>
      <c r="G34" t="s">
        <v>113</v>
      </c>
      <c r="H34">
        <v>6.7363999999999993E-2</v>
      </c>
      <c r="I34">
        <v>1.0145E-2</v>
      </c>
      <c r="J34" t="s">
        <v>10</v>
      </c>
    </row>
    <row r="35" spans="1:10">
      <c r="A35" t="s">
        <v>39</v>
      </c>
    </row>
    <row r="36" spans="1:10">
      <c r="A36" t="s">
        <v>40</v>
      </c>
      <c r="B36">
        <v>7.6016E-2</v>
      </c>
      <c r="C36">
        <v>5.9509999999999997E-3</v>
      </c>
      <c r="D36">
        <v>12.773</v>
      </c>
      <c r="E36">
        <v>191805</v>
      </c>
      <c r="F36" t="s">
        <v>10</v>
      </c>
      <c r="G36" t="s">
        <v>114</v>
      </c>
      <c r="H36">
        <v>7.6016E-2</v>
      </c>
      <c r="I36">
        <v>5.9509999999999997E-3</v>
      </c>
      <c r="J36" t="s">
        <v>10</v>
      </c>
    </row>
    <row r="37" spans="1:10">
      <c r="A37" t="s">
        <v>41</v>
      </c>
    </row>
    <row r="38" spans="1:10">
      <c r="A38" t="s">
        <v>42</v>
      </c>
      <c r="B38">
        <v>2.9964999999999999E-2</v>
      </c>
      <c r="C38">
        <v>5.228E-3</v>
      </c>
      <c r="D38">
        <v>5.7320000000000002</v>
      </c>
      <c r="E38">
        <v>191805</v>
      </c>
      <c r="F38" t="s">
        <v>10</v>
      </c>
      <c r="G38" t="s">
        <v>115</v>
      </c>
      <c r="H38">
        <v>2.9964999999999999E-2</v>
      </c>
      <c r="I38">
        <v>5.228E-3</v>
      </c>
      <c r="J38" t="s">
        <v>10</v>
      </c>
    </row>
    <row r="39" spans="1:10">
      <c r="A39" t="s">
        <v>43</v>
      </c>
    </row>
    <row r="40" spans="1:10">
      <c r="A40" t="s">
        <v>44</v>
      </c>
      <c r="B40">
        <v>0.11963699999999999</v>
      </c>
      <c r="C40">
        <v>1.0965000000000001E-2</v>
      </c>
      <c r="D40">
        <v>10.911</v>
      </c>
      <c r="E40">
        <v>191805</v>
      </c>
      <c r="F40" t="s">
        <v>10</v>
      </c>
      <c r="G40" t="s">
        <v>116</v>
      </c>
      <c r="H40">
        <v>0.11963699999999999</v>
      </c>
      <c r="I40">
        <v>1.0965000000000001E-2</v>
      </c>
      <c r="J40" t="s">
        <v>10</v>
      </c>
    </row>
    <row r="41" spans="1:10">
      <c r="A41" t="s">
        <v>45</v>
      </c>
    </row>
    <row r="42" spans="1:10">
      <c r="A42" t="s">
        <v>46</v>
      </c>
      <c r="B42">
        <v>3.9559999999999998E-2</v>
      </c>
      <c r="C42">
        <v>9.1409999999999998E-3</v>
      </c>
      <c r="D42">
        <v>4.3280000000000003</v>
      </c>
      <c r="E42">
        <v>191805</v>
      </c>
      <c r="F42" t="s">
        <v>10</v>
      </c>
      <c r="G42" t="s">
        <v>117</v>
      </c>
      <c r="H42">
        <v>3.9559999999999998E-2</v>
      </c>
      <c r="I42">
        <v>9.1409999999999998E-3</v>
      </c>
      <c r="J42" t="s">
        <v>10</v>
      </c>
    </row>
    <row r="43" spans="1:10">
      <c r="A43" t="s">
        <v>47</v>
      </c>
    </row>
    <row r="44" spans="1:10">
      <c r="A44" t="s">
        <v>48</v>
      </c>
      <c r="B44">
        <v>-0.28138800000000003</v>
      </c>
      <c r="C44">
        <v>9.1520000000000004E-3</v>
      </c>
      <c r="D44">
        <v>-30.745999999999999</v>
      </c>
      <c r="E44">
        <v>191805</v>
      </c>
      <c r="F44" t="s">
        <v>10</v>
      </c>
      <c r="G44" t="s">
        <v>118</v>
      </c>
      <c r="H44">
        <v>-0.28138800000000003</v>
      </c>
      <c r="I44">
        <v>9.1520000000000004E-3</v>
      </c>
      <c r="J44" t="s">
        <v>10</v>
      </c>
    </row>
    <row r="45" spans="1:10">
      <c r="A45" t="s">
        <v>49</v>
      </c>
    </row>
    <row r="46" spans="1:10">
      <c r="A46" t="s">
        <v>50</v>
      </c>
      <c r="B46">
        <v>7.0799999999999997E-4</v>
      </c>
      <c r="C46">
        <v>6.4999999999999994E-5</v>
      </c>
      <c r="D46">
        <v>10.862</v>
      </c>
      <c r="E46">
        <v>191805</v>
      </c>
      <c r="F46" t="s">
        <v>10</v>
      </c>
      <c r="G46" t="s">
        <v>119</v>
      </c>
      <c r="H46">
        <v>7.0799999999999997E-4</v>
      </c>
      <c r="I46">
        <v>6.4999999999999994E-5</v>
      </c>
      <c r="J46" t="s">
        <v>10</v>
      </c>
    </row>
    <row r="47" spans="1:10">
      <c r="A47" t="s">
        <v>51</v>
      </c>
    </row>
    <row r="48" spans="1:10">
      <c r="A48" t="s">
        <v>52</v>
      </c>
      <c r="B48">
        <v>2.9089E-2</v>
      </c>
      <c r="C48">
        <v>1.8030999999999998E-2</v>
      </c>
      <c r="D48">
        <v>1.613</v>
      </c>
      <c r="E48">
        <v>191805</v>
      </c>
      <c r="F48">
        <v>0.107</v>
      </c>
      <c r="G48" t="s">
        <v>120</v>
      </c>
      <c r="H48">
        <v>2.9089E-2</v>
      </c>
      <c r="I48">
        <v>1.8030999999999998E-2</v>
      </c>
      <c r="J48">
        <v>0.107</v>
      </c>
    </row>
    <row r="49" spans="1:10">
      <c r="A49" t="s">
        <v>53</v>
      </c>
    </row>
    <row r="50" spans="1:10">
      <c r="A50" t="s">
        <v>54</v>
      </c>
      <c r="B50">
        <v>-0.27190799999999998</v>
      </c>
      <c r="C50">
        <v>4.1057999999999997E-2</v>
      </c>
      <c r="D50">
        <v>-6.6230000000000002</v>
      </c>
      <c r="E50">
        <v>191805</v>
      </c>
      <c r="F50" t="s">
        <v>10</v>
      </c>
      <c r="G50" t="s">
        <v>121</v>
      </c>
      <c r="H50">
        <v>-0.27190799999999998</v>
      </c>
      <c r="I50">
        <v>4.1057999999999997E-2</v>
      </c>
      <c r="J50" t="s">
        <v>10</v>
      </c>
    </row>
    <row r="51" spans="1:10">
      <c r="A51" t="s">
        <v>55</v>
      </c>
    </row>
    <row r="52" spans="1:10">
      <c r="A52" t="s">
        <v>56</v>
      </c>
      <c r="B52">
        <v>-0.14132400000000001</v>
      </c>
      <c r="C52">
        <v>1.9966000000000001E-2</v>
      </c>
      <c r="D52">
        <v>-7.0780000000000003</v>
      </c>
      <c r="E52">
        <v>191805</v>
      </c>
      <c r="F52" t="s">
        <v>10</v>
      </c>
      <c r="G52" t="s">
        <v>122</v>
      </c>
      <c r="H52">
        <v>-0.14132400000000001</v>
      </c>
      <c r="I52">
        <v>1.9966000000000001E-2</v>
      </c>
      <c r="J52" t="s">
        <v>10</v>
      </c>
    </row>
    <row r="53" spans="1:10">
      <c r="A53" t="s">
        <v>57</v>
      </c>
    </row>
    <row r="54" spans="1:10">
      <c r="A54" t="s">
        <v>58</v>
      </c>
      <c r="B54">
        <v>1.1912000000000001E-2</v>
      </c>
      <c r="C54">
        <v>1.2769999999999999E-3</v>
      </c>
      <c r="D54">
        <v>9.3260000000000005</v>
      </c>
      <c r="E54">
        <v>191805</v>
      </c>
      <c r="F54" t="s">
        <v>10</v>
      </c>
      <c r="G54" t="s">
        <v>123</v>
      </c>
      <c r="H54">
        <v>1.1912000000000001E-2</v>
      </c>
      <c r="I54">
        <v>1.2769999999999999E-3</v>
      </c>
      <c r="J54" t="s">
        <v>10</v>
      </c>
    </row>
    <row r="55" spans="1:10">
      <c r="A55" t="s">
        <v>59</v>
      </c>
    </row>
    <row r="56" spans="1:10">
      <c r="A56" t="s">
        <v>60</v>
      </c>
      <c r="B56">
        <v>3.2239999999999999E-3</v>
      </c>
      <c r="C56">
        <v>1.124E-3</v>
      </c>
      <c r="D56">
        <v>2.8679999999999999</v>
      </c>
      <c r="E56">
        <v>191805</v>
      </c>
      <c r="F56">
        <v>4.0000000000000001E-3</v>
      </c>
      <c r="G56" t="s">
        <v>124</v>
      </c>
      <c r="H56">
        <v>3.2239999999999999E-3</v>
      </c>
      <c r="I56">
        <v>1.124E-3</v>
      </c>
      <c r="J56">
        <v>4.0000000000000001E-3</v>
      </c>
    </row>
    <row r="57" spans="1:10">
      <c r="A57" t="s">
        <v>61</v>
      </c>
    </row>
    <row r="58" spans="1:10">
      <c r="A58" t="s">
        <v>62</v>
      </c>
      <c r="B58">
        <v>-8.4159999999999999E-3</v>
      </c>
      <c r="C58">
        <v>9.2500000000000004E-4</v>
      </c>
      <c r="D58">
        <v>-9.1029999999999998</v>
      </c>
      <c r="E58">
        <v>191805</v>
      </c>
      <c r="F58" t="s">
        <v>10</v>
      </c>
      <c r="G58" t="s">
        <v>125</v>
      </c>
      <c r="H58">
        <v>-8.4159999999999999E-3</v>
      </c>
      <c r="I58">
        <v>9.2500000000000004E-4</v>
      </c>
      <c r="J58" t="s">
        <v>10</v>
      </c>
    </row>
    <row r="59" spans="1:10">
      <c r="A59" t="s">
        <v>63</v>
      </c>
    </row>
    <row r="60" spans="1:10">
      <c r="A60" t="s">
        <v>64</v>
      </c>
      <c r="B60">
        <v>-0.29600100000000001</v>
      </c>
      <c r="C60">
        <v>9.9801000000000001E-2</v>
      </c>
      <c r="D60">
        <v>-2.9660000000000002</v>
      </c>
      <c r="E60">
        <v>191805</v>
      </c>
      <c r="F60">
        <v>3.0000000000000001E-3</v>
      </c>
      <c r="G60" t="s">
        <v>126</v>
      </c>
      <c r="H60">
        <v>-0.29600100000000001</v>
      </c>
      <c r="I60">
        <v>9.9801000000000001E-2</v>
      </c>
      <c r="J60">
        <v>3.0000000000000001E-3</v>
      </c>
    </row>
    <row r="61" spans="1:10">
      <c r="A61" t="s">
        <v>65</v>
      </c>
    </row>
    <row r="62" spans="1:10">
      <c r="A62" t="s">
        <v>66</v>
      </c>
      <c r="B62">
        <v>0.27879999999999999</v>
      </c>
      <c r="C62">
        <v>4.2667999999999998E-2</v>
      </c>
      <c r="D62">
        <v>6.5339999999999998</v>
      </c>
      <c r="E62">
        <v>191805</v>
      </c>
      <c r="F62" t="s">
        <v>10</v>
      </c>
      <c r="G62" t="s">
        <v>127</v>
      </c>
      <c r="H62">
        <v>0.27879999999999999</v>
      </c>
      <c r="I62">
        <v>4.2667999999999998E-2</v>
      </c>
      <c r="J62" t="s">
        <v>10</v>
      </c>
    </row>
    <row r="63" spans="1:10">
      <c r="A63" t="s">
        <v>67</v>
      </c>
    </row>
    <row r="64" spans="1:10">
      <c r="A64" t="s">
        <v>68</v>
      </c>
      <c r="B64">
        <v>0.20413799999999999</v>
      </c>
      <c r="C64">
        <v>3.6255000000000003E-2</v>
      </c>
      <c r="D64">
        <v>5.6310000000000002</v>
      </c>
      <c r="E64">
        <v>191805</v>
      </c>
      <c r="F64" t="s">
        <v>10</v>
      </c>
      <c r="G64" t="s">
        <v>128</v>
      </c>
      <c r="H64">
        <v>0.20413799999999999</v>
      </c>
      <c r="I64">
        <v>3.6255000000000003E-2</v>
      </c>
      <c r="J64" t="s">
        <v>10</v>
      </c>
    </row>
    <row r="65" spans="1:10">
      <c r="A65" t="s">
        <v>69</v>
      </c>
    </row>
    <row r="66" spans="1:10">
      <c r="A66" t="s">
        <v>70</v>
      </c>
      <c r="B66">
        <v>-4.3459999999999999E-2</v>
      </c>
      <c r="C66">
        <v>4.0786999999999997E-2</v>
      </c>
      <c r="D66">
        <v>-1.0660000000000001</v>
      </c>
      <c r="E66">
        <v>191805</v>
      </c>
      <c r="F66">
        <v>0.28699999999999998</v>
      </c>
      <c r="G66" t="s">
        <v>129</v>
      </c>
      <c r="H66">
        <v>-4.3459999999999999E-2</v>
      </c>
      <c r="I66">
        <v>4.0786999999999997E-2</v>
      </c>
      <c r="J66">
        <v>0.28699999999999998</v>
      </c>
    </row>
    <row r="67" spans="1:10">
      <c r="A67" t="s">
        <v>71</v>
      </c>
    </row>
    <row r="68" spans="1:10">
      <c r="A68" t="s">
        <v>72</v>
      </c>
      <c r="B68">
        <v>7.0596000000000006E-2</v>
      </c>
      <c r="C68">
        <v>0.19079399999999999</v>
      </c>
      <c r="D68">
        <v>0.37</v>
      </c>
      <c r="E68">
        <v>191805</v>
      </c>
      <c r="F68">
        <v>0.71099999999999997</v>
      </c>
      <c r="G68" t="s">
        <v>130</v>
      </c>
      <c r="H68">
        <v>7.0596000000000006E-2</v>
      </c>
      <c r="I68">
        <v>0.19079399999999999</v>
      </c>
      <c r="J68">
        <v>0.71099999999999997</v>
      </c>
    </row>
    <row r="69" spans="1:10">
      <c r="A69" t="s">
        <v>73</v>
      </c>
    </row>
    <row r="70" spans="1:10">
      <c r="A70" t="s">
        <v>74</v>
      </c>
      <c r="B70">
        <v>-0.12173200000000001</v>
      </c>
      <c r="C70">
        <v>3.3161999999999997E-2</v>
      </c>
      <c r="D70">
        <v>-3.6709999999999998</v>
      </c>
      <c r="E70">
        <v>191805</v>
      </c>
      <c r="F70" t="s">
        <v>10</v>
      </c>
      <c r="G70" t="s">
        <v>131</v>
      </c>
      <c r="H70">
        <v>-0.12173200000000001</v>
      </c>
      <c r="I70">
        <v>3.3161999999999997E-2</v>
      </c>
      <c r="J70" t="s">
        <v>10</v>
      </c>
    </row>
    <row r="71" spans="1:10">
      <c r="A71" t="s">
        <v>75</v>
      </c>
    </row>
    <row r="72" spans="1:10">
      <c r="A72" t="s">
        <v>76</v>
      </c>
      <c r="B72">
        <v>4.4261000000000002E-2</v>
      </c>
      <c r="C72">
        <v>3.1437E-2</v>
      </c>
      <c r="D72">
        <v>1.4079999999999999</v>
      </c>
      <c r="E72">
        <v>191805</v>
      </c>
      <c r="F72">
        <v>0.159</v>
      </c>
      <c r="G72" t="s">
        <v>132</v>
      </c>
      <c r="H72">
        <v>4.4261000000000002E-2</v>
      </c>
      <c r="I72">
        <v>3.1437E-2</v>
      </c>
      <c r="J72">
        <v>0.159</v>
      </c>
    </row>
    <row r="73" spans="1:10">
      <c r="A73" t="s">
        <v>77</v>
      </c>
    </row>
    <row r="74" spans="1:10">
      <c r="A74" t="s">
        <v>78</v>
      </c>
      <c r="B74">
        <v>-5.6086999999999998E-2</v>
      </c>
      <c r="C74">
        <v>2.6879E-2</v>
      </c>
      <c r="D74">
        <v>-2.0870000000000002</v>
      </c>
      <c r="E74">
        <v>191805</v>
      </c>
      <c r="F74">
        <v>3.6999999999999998E-2</v>
      </c>
      <c r="G74" t="s">
        <v>133</v>
      </c>
      <c r="H74">
        <v>-5.6086999999999998E-2</v>
      </c>
      <c r="I74">
        <v>2.6879E-2</v>
      </c>
      <c r="J74">
        <v>3.6999999999999998E-2</v>
      </c>
    </row>
    <row r="75" spans="1:10">
      <c r="A75" t="s">
        <v>79</v>
      </c>
    </row>
    <row r="76" spans="1:10">
      <c r="A76" t="s">
        <v>80</v>
      </c>
      <c r="B76">
        <v>4.0815999999999998E-2</v>
      </c>
      <c r="C76">
        <v>2.9611999999999999E-2</v>
      </c>
      <c r="D76">
        <v>1.3779999999999999</v>
      </c>
      <c r="E76">
        <v>191805</v>
      </c>
      <c r="F76">
        <v>0.16800000000000001</v>
      </c>
      <c r="G76" t="s">
        <v>134</v>
      </c>
      <c r="H76">
        <v>4.0815999999999998E-2</v>
      </c>
      <c r="I76">
        <v>2.9611999999999999E-2</v>
      </c>
      <c r="J76">
        <v>0.16800000000000001</v>
      </c>
    </row>
    <row r="77" spans="1:10">
      <c r="A77" t="s">
        <v>81</v>
      </c>
    </row>
    <row r="78" spans="1:10">
      <c r="A78" t="s">
        <v>82</v>
      </c>
      <c r="B78">
        <v>8.7842000000000003E-2</v>
      </c>
      <c r="C78">
        <v>3.3431000000000002E-2</v>
      </c>
      <c r="D78">
        <v>2.6280000000000001</v>
      </c>
      <c r="E78">
        <v>191805</v>
      </c>
      <c r="F78">
        <v>8.9999999999999993E-3</v>
      </c>
      <c r="G78" t="s">
        <v>135</v>
      </c>
      <c r="H78">
        <v>8.7842000000000003E-2</v>
      </c>
      <c r="I78">
        <v>3.3431000000000002E-2</v>
      </c>
      <c r="J78">
        <v>8.9999999999999993E-3</v>
      </c>
    </row>
    <row r="79" spans="1:10">
      <c r="A79" t="s">
        <v>83</v>
      </c>
    </row>
    <row r="80" spans="1:10">
      <c r="A80" t="s">
        <v>84</v>
      </c>
      <c r="B80">
        <v>-5.3934000000000003E-2</v>
      </c>
      <c r="C80">
        <v>3.2482999999999998E-2</v>
      </c>
      <c r="D80">
        <v>-1.66</v>
      </c>
      <c r="E80">
        <v>191805</v>
      </c>
      <c r="F80">
        <v>9.7000000000000003E-2</v>
      </c>
      <c r="G80" t="s">
        <v>136</v>
      </c>
      <c r="H80">
        <v>-5.3934000000000003E-2</v>
      </c>
      <c r="I80">
        <v>3.2482999999999998E-2</v>
      </c>
      <c r="J80">
        <v>9.7000000000000003E-2</v>
      </c>
    </row>
    <row r="81" spans="1:10">
      <c r="A81" t="s">
        <v>85</v>
      </c>
    </row>
    <row r="82" spans="1:10">
      <c r="A82" t="s">
        <v>86</v>
      </c>
      <c r="B82">
        <v>-2.069E-2</v>
      </c>
      <c r="C82">
        <v>3.4126999999999998E-2</v>
      </c>
      <c r="D82">
        <v>-0.60599999999999998</v>
      </c>
      <c r="E82">
        <v>191805</v>
      </c>
      <c r="F82">
        <v>0.54400000000000004</v>
      </c>
      <c r="G82" t="s">
        <v>137</v>
      </c>
      <c r="H82">
        <v>-2.069E-2</v>
      </c>
      <c r="I82">
        <v>3.4126999999999998E-2</v>
      </c>
      <c r="J82">
        <v>0.54400000000000004</v>
      </c>
    </row>
    <row r="83" spans="1:10">
      <c r="A83" t="s">
        <v>87</v>
      </c>
    </row>
    <row r="84" spans="1:10">
      <c r="A84" t="s">
        <v>88</v>
      </c>
      <c r="B84">
        <v>7.3941999999999994E-2</v>
      </c>
      <c r="C84">
        <v>1.7951999999999999E-2</v>
      </c>
      <c r="D84">
        <v>4.1189999999999998</v>
      </c>
      <c r="E84">
        <v>191805</v>
      </c>
      <c r="F84" t="s">
        <v>10</v>
      </c>
      <c r="G84" t="s">
        <v>138</v>
      </c>
      <c r="H84">
        <v>7.3941999999999994E-2</v>
      </c>
      <c r="I84">
        <v>1.7951999999999999E-2</v>
      </c>
      <c r="J84" t="s">
        <v>10</v>
      </c>
    </row>
    <row r="85" spans="1:10">
      <c r="A85" t="s">
        <v>89</v>
      </c>
    </row>
    <row r="86" spans="1:10">
      <c r="A86" t="s">
        <v>90</v>
      </c>
      <c r="B86">
        <v>-3.6499999999999998E-4</v>
      </c>
      <c r="C86">
        <v>1.9036000000000001E-2</v>
      </c>
      <c r="D86">
        <v>-1.9E-2</v>
      </c>
      <c r="E86">
        <v>191805</v>
      </c>
      <c r="F86">
        <v>0.98499999999999999</v>
      </c>
      <c r="G86" t="s">
        <v>139</v>
      </c>
      <c r="H86">
        <v>-3.6499999999999998E-4</v>
      </c>
      <c r="I86">
        <v>1.9036000000000001E-2</v>
      </c>
      <c r="J86">
        <v>0.98499999999999999</v>
      </c>
    </row>
    <row r="87" spans="1:10">
      <c r="A87" t="s">
        <v>91</v>
      </c>
    </row>
    <row r="88" spans="1:10">
      <c r="A88" t="s">
        <v>92</v>
      </c>
      <c r="B88">
        <v>-0.24437999999999999</v>
      </c>
      <c r="C88">
        <v>2.2766999999999999E-2</v>
      </c>
      <c r="D88">
        <v>-10.734</v>
      </c>
      <c r="E88">
        <v>191805</v>
      </c>
      <c r="F88" t="s">
        <v>10</v>
      </c>
      <c r="G88" t="s">
        <v>140</v>
      </c>
      <c r="H88">
        <v>-0.24437999999999999</v>
      </c>
      <c r="I88">
        <v>2.2766999999999999E-2</v>
      </c>
      <c r="J88" t="s">
        <v>10</v>
      </c>
    </row>
    <row r="89" spans="1:10">
      <c r="A89" t="s">
        <v>93</v>
      </c>
    </row>
    <row r="90" spans="1:10">
      <c r="A90" t="s">
        <v>94</v>
      </c>
      <c r="B90">
        <v>0.19053600000000001</v>
      </c>
      <c r="C90">
        <v>6.1380000000000002E-3</v>
      </c>
      <c r="D90">
        <v>31.04</v>
      </c>
      <c r="E90">
        <v>191805</v>
      </c>
      <c r="F90" t="s">
        <v>10</v>
      </c>
      <c r="G90" t="s">
        <v>141</v>
      </c>
      <c r="H90">
        <v>0.19053600000000001</v>
      </c>
      <c r="I90">
        <v>6.1380000000000002E-3</v>
      </c>
      <c r="J90" t="s">
        <v>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workbookViewId="0">
      <selection activeCell="B3" sqref="B3:C53"/>
    </sheetView>
  </sheetViews>
  <sheetFormatPr baseColWidth="10" defaultColWidth="8.83203125" defaultRowHeight="14" x14ac:dyDescent="0"/>
  <cols>
    <col min="1" max="1" width="4.6640625" customWidth="1"/>
    <col min="2" max="2" width="53" bestFit="1" customWidth="1"/>
    <col min="3" max="3" width="9.6640625" bestFit="1" customWidth="1"/>
    <col min="4" max="4" width="9" bestFit="1" customWidth="1"/>
    <col min="5" max="5" width="9" customWidth="1"/>
    <col min="6" max="6" width="6.5" bestFit="1" customWidth="1"/>
  </cols>
  <sheetData>
    <row r="2" spans="1:6">
      <c r="A2" t="s">
        <v>142</v>
      </c>
      <c r="C2" t="s">
        <v>155</v>
      </c>
      <c r="D2" t="s">
        <v>156</v>
      </c>
      <c r="E2" t="s">
        <v>161</v>
      </c>
      <c r="F2" t="s">
        <v>157</v>
      </c>
    </row>
    <row r="3" spans="1:6">
      <c r="B3" t="s">
        <v>95</v>
      </c>
      <c r="C3" s="1">
        <v>-3.2521680000000002</v>
      </c>
      <c r="D3" s="1">
        <v>0.29025699999999999</v>
      </c>
      <c r="E3" s="1"/>
      <c r="F3" t="s">
        <v>158</v>
      </c>
    </row>
    <row r="4" spans="1:6">
      <c r="B4" t="s">
        <v>96</v>
      </c>
      <c r="C4" s="1">
        <v>0.53518299999999996</v>
      </c>
      <c r="D4" s="1">
        <v>0.119703</v>
      </c>
      <c r="E4" s="1">
        <v>6.74</v>
      </c>
      <c r="F4" t="s">
        <v>158</v>
      </c>
    </row>
    <row r="5" spans="1:6">
      <c r="B5" t="s">
        <v>97</v>
      </c>
      <c r="C5" s="1">
        <v>-7.8759999999999997E-2</v>
      </c>
      <c r="D5" s="1">
        <v>0.11418300000000001</v>
      </c>
      <c r="E5" s="1">
        <v>-1.21</v>
      </c>
    </row>
    <row r="6" spans="1:6">
      <c r="B6" t="s">
        <v>98</v>
      </c>
      <c r="C6" s="1">
        <v>0.20864099999999999</v>
      </c>
      <c r="D6" s="1">
        <v>8.5125999999999993E-2</v>
      </c>
      <c r="E6" s="1">
        <v>2.93</v>
      </c>
      <c r="F6" t="s">
        <v>159</v>
      </c>
    </row>
    <row r="7" spans="1:6">
      <c r="B7" t="s">
        <v>99</v>
      </c>
      <c r="C7" s="1">
        <v>0.20497199999999999</v>
      </c>
      <c r="D7" s="1">
        <v>8.0560000000000007E-2</v>
      </c>
      <c r="E7" s="1">
        <v>2.88</v>
      </c>
      <c r="F7" t="s">
        <v>159</v>
      </c>
    </row>
    <row r="8" spans="1:6">
      <c r="B8" t="s">
        <v>100</v>
      </c>
      <c r="C8" s="1">
        <v>0.140539</v>
      </c>
      <c r="D8" s="1">
        <v>7.2780999999999998E-2</v>
      </c>
      <c r="E8" s="1"/>
    </row>
    <row r="9" spans="1:6">
      <c r="B9" t="s">
        <v>101</v>
      </c>
      <c r="C9" s="1">
        <v>0.30676199999999998</v>
      </c>
      <c r="D9" s="1">
        <v>7.8976000000000005E-2</v>
      </c>
      <c r="E9" s="1">
        <v>4.17</v>
      </c>
      <c r="F9" t="s">
        <v>158</v>
      </c>
    </row>
    <row r="10" spans="1:6">
      <c r="B10" t="s">
        <v>102</v>
      </c>
      <c r="C10" s="1">
        <v>0.218691</v>
      </c>
      <c r="D10" s="1">
        <v>2.3921999999999999E-2</v>
      </c>
      <c r="E10" s="1">
        <v>3.06</v>
      </c>
      <c r="F10" t="s">
        <v>158</v>
      </c>
    </row>
    <row r="11" spans="1:6">
      <c r="B11" t="s">
        <v>103</v>
      </c>
      <c r="C11" s="1">
        <v>0.13800000000000001</v>
      </c>
      <c r="D11" s="1">
        <v>3.5999999999999997E-2</v>
      </c>
      <c r="E11" s="1">
        <v>2.0099999999999998</v>
      </c>
      <c r="F11" t="s">
        <v>158</v>
      </c>
    </row>
    <row r="12" spans="1:6">
      <c r="A12" t="s">
        <v>143</v>
      </c>
      <c r="C12" s="1"/>
      <c r="D12" s="1"/>
      <c r="E12" s="1"/>
    </row>
    <row r="13" spans="1:6">
      <c r="B13" t="s">
        <v>148</v>
      </c>
      <c r="C13" s="1">
        <v>-0.29600100000000001</v>
      </c>
      <c r="D13" s="1">
        <v>9.9801000000000001E-2</v>
      </c>
      <c r="E13" s="1">
        <v>-4.8600000000000003</v>
      </c>
      <c r="F13" t="s">
        <v>158</v>
      </c>
    </row>
    <row r="14" spans="1:6">
      <c r="B14" t="s">
        <v>149</v>
      </c>
      <c r="C14" s="1">
        <v>0.27879999999999999</v>
      </c>
      <c r="D14" s="1">
        <v>4.2667999999999998E-2</v>
      </c>
      <c r="E14" s="1">
        <v>3.82</v>
      </c>
      <c r="F14" t="s">
        <v>158</v>
      </c>
    </row>
    <row r="15" spans="1:6">
      <c r="B15" t="s">
        <v>150</v>
      </c>
      <c r="C15" s="1">
        <v>0.20413799999999999</v>
      </c>
      <c r="D15" s="1">
        <v>3.6255000000000003E-2</v>
      </c>
      <c r="E15" s="1">
        <v>2.87</v>
      </c>
      <c r="F15" t="s">
        <v>158</v>
      </c>
    </row>
    <row r="16" spans="1:6">
      <c r="B16" t="s">
        <v>151</v>
      </c>
      <c r="C16" s="1">
        <v>-4.3459999999999999E-2</v>
      </c>
      <c r="D16" s="1">
        <v>4.0786999999999997E-2</v>
      </c>
      <c r="E16" s="1"/>
    </row>
    <row r="17" spans="1:6">
      <c r="B17" t="s">
        <v>152</v>
      </c>
      <c r="C17" s="1">
        <v>-0.12173200000000001</v>
      </c>
      <c r="D17" s="1">
        <v>3.3161999999999997E-2</v>
      </c>
      <c r="E17" s="1">
        <v>-1.9</v>
      </c>
      <c r="F17" t="s">
        <v>158</v>
      </c>
    </row>
    <row r="18" spans="1:6">
      <c r="B18" t="s">
        <v>153</v>
      </c>
      <c r="C18" s="1">
        <v>7.0596000000000006E-2</v>
      </c>
      <c r="D18" s="1">
        <v>0.19079399999999999</v>
      </c>
      <c r="E18" s="1"/>
    </row>
    <row r="19" spans="1:6">
      <c r="B19" t="s">
        <v>120</v>
      </c>
      <c r="C19" s="1">
        <v>2.9089E-2</v>
      </c>
      <c r="D19" s="1">
        <v>1.8030999999999998E-2</v>
      </c>
      <c r="E19" s="1"/>
    </row>
    <row r="20" spans="1:6">
      <c r="B20" t="s">
        <v>108</v>
      </c>
      <c r="C20" s="1">
        <v>1.5820000000000001E-2</v>
      </c>
      <c r="D20" s="1">
        <v>3.1970000000000002E-3</v>
      </c>
      <c r="E20" s="1">
        <v>0.24</v>
      </c>
      <c r="F20" t="s">
        <v>158</v>
      </c>
    </row>
    <row r="21" spans="1:6">
      <c r="B21" t="s">
        <v>121</v>
      </c>
      <c r="C21" s="1">
        <v>-0.27190799999999998</v>
      </c>
      <c r="D21" s="1">
        <v>4.1057999999999997E-2</v>
      </c>
      <c r="E21" s="1">
        <v>-4.4400000000000004</v>
      </c>
      <c r="F21" t="s">
        <v>158</v>
      </c>
    </row>
    <row r="22" spans="1:6">
      <c r="B22" t="s">
        <v>122</v>
      </c>
      <c r="C22" s="1">
        <v>-0.14132400000000001</v>
      </c>
      <c r="D22" s="1">
        <v>1.9966000000000001E-2</v>
      </c>
      <c r="E22" s="1">
        <v>-2.2200000000000002</v>
      </c>
      <c r="F22" t="s">
        <v>158</v>
      </c>
    </row>
    <row r="23" spans="1:6">
      <c r="A23" t="s">
        <v>144</v>
      </c>
      <c r="C23" s="1"/>
      <c r="D23" s="1"/>
      <c r="E23" s="1"/>
    </row>
    <row r="24" spans="1:6">
      <c r="B24" t="s">
        <v>110</v>
      </c>
      <c r="C24" s="1">
        <v>-0.14219999999999999</v>
      </c>
      <c r="D24" s="1">
        <v>1.4318000000000001E-2</v>
      </c>
      <c r="E24" s="1">
        <v>-2.23</v>
      </c>
      <c r="F24" t="s">
        <v>158</v>
      </c>
    </row>
    <row r="25" spans="1:6">
      <c r="B25" t="s">
        <v>109</v>
      </c>
      <c r="C25" s="1">
        <v>4.1229000000000002E-2</v>
      </c>
      <c r="D25" s="1">
        <v>1.3988E-2</v>
      </c>
      <c r="E25" s="1">
        <v>0.61</v>
      </c>
      <c r="F25" t="s">
        <v>158</v>
      </c>
    </row>
    <row r="26" spans="1:6">
      <c r="B26" t="s">
        <v>111</v>
      </c>
      <c r="C26" s="1">
        <v>5.8117000000000002E-2</v>
      </c>
      <c r="D26" s="1">
        <v>1.2829E-2</v>
      </c>
      <c r="E26" s="1">
        <v>0.86</v>
      </c>
      <c r="F26" t="s">
        <v>158</v>
      </c>
    </row>
    <row r="27" spans="1:6">
      <c r="B27" t="s">
        <v>115</v>
      </c>
      <c r="C27" s="1">
        <v>2.9964999999999999E-2</v>
      </c>
      <c r="D27" s="1">
        <v>5.228E-3</v>
      </c>
      <c r="E27" s="1">
        <v>0.45</v>
      </c>
      <c r="F27" t="s">
        <v>158</v>
      </c>
    </row>
    <row r="28" spans="1:6">
      <c r="B28" t="s">
        <v>114</v>
      </c>
      <c r="C28" s="1">
        <v>7.6016E-2</v>
      </c>
      <c r="D28" s="1">
        <v>5.9509999999999997E-3</v>
      </c>
      <c r="E28" s="1">
        <v>1.1100000000000001</v>
      </c>
      <c r="F28" t="s">
        <v>158</v>
      </c>
    </row>
    <row r="29" spans="1:6">
      <c r="B29" t="s">
        <v>141</v>
      </c>
      <c r="C29" s="1">
        <v>0.19053600000000001</v>
      </c>
      <c r="D29" s="1">
        <v>6.1380000000000002E-3</v>
      </c>
      <c r="E29" s="1">
        <v>2.69</v>
      </c>
      <c r="F29" t="s">
        <v>158</v>
      </c>
    </row>
    <row r="30" spans="1:6">
      <c r="B30" t="s">
        <v>119</v>
      </c>
      <c r="C30" s="1">
        <v>7.0800000000000002E-2</v>
      </c>
      <c r="D30" s="1">
        <v>6.4999999999999997E-3</v>
      </c>
      <c r="E30" s="1">
        <v>1.04</v>
      </c>
      <c r="F30" t="s">
        <v>158</v>
      </c>
    </row>
    <row r="31" spans="1:6">
      <c r="B31" t="s">
        <v>113</v>
      </c>
      <c r="C31" s="1">
        <v>6.7363999999999993E-2</v>
      </c>
      <c r="D31" s="1">
        <v>1.0145E-2</v>
      </c>
      <c r="E31" s="1">
        <v>1.03</v>
      </c>
      <c r="F31" t="s">
        <v>158</v>
      </c>
    </row>
    <row r="32" spans="1:6">
      <c r="B32" t="s">
        <v>164</v>
      </c>
      <c r="C32" s="1">
        <v>-8.4159999999999999E-2</v>
      </c>
      <c r="D32" s="1">
        <v>9.2499999999999995E-3</v>
      </c>
      <c r="E32" s="1">
        <v>-1.23</v>
      </c>
      <c r="F32" t="s">
        <v>158</v>
      </c>
    </row>
    <row r="33" spans="1:6">
      <c r="A33" t="s">
        <v>145</v>
      </c>
      <c r="C33" s="1"/>
      <c r="D33" s="1"/>
      <c r="E33" s="1"/>
    </row>
    <row r="34" spans="1:6">
      <c r="B34" t="s">
        <v>104</v>
      </c>
      <c r="C34" s="1">
        <v>2.4296000000000002E-2</v>
      </c>
      <c r="D34" s="1">
        <v>5.6509999999999998E-3</v>
      </c>
      <c r="E34" s="1">
        <v>0.36</v>
      </c>
      <c r="F34" t="s">
        <v>158</v>
      </c>
    </row>
    <row r="35" spans="1:6">
      <c r="B35" t="s">
        <v>106</v>
      </c>
      <c r="C35" s="1">
        <v>1.5301E-2</v>
      </c>
      <c r="D35" s="1">
        <v>5.4580000000000002E-3</v>
      </c>
      <c r="E35" s="1">
        <v>0.23</v>
      </c>
      <c r="F35" t="s">
        <v>158</v>
      </c>
    </row>
    <row r="36" spans="1:6">
      <c r="B36" t="s">
        <v>107</v>
      </c>
      <c r="C36" s="1">
        <v>-4.7980000000000002E-2</v>
      </c>
      <c r="D36" s="1">
        <v>4.9480000000000001E-3</v>
      </c>
      <c r="E36" s="1">
        <v>-0.73</v>
      </c>
      <c r="F36" t="s">
        <v>158</v>
      </c>
    </row>
    <row r="37" spans="1:6">
      <c r="B37" t="s">
        <v>105</v>
      </c>
      <c r="C37" s="1">
        <v>-2.6244E-2</v>
      </c>
      <c r="D37" s="1">
        <v>7.0460000000000002E-3</v>
      </c>
      <c r="E37" s="1">
        <v>-0.4</v>
      </c>
      <c r="F37" t="s">
        <v>158</v>
      </c>
    </row>
    <row r="38" spans="1:6">
      <c r="B38" t="s">
        <v>138</v>
      </c>
      <c r="C38" s="1">
        <v>7.3941999999999994E-2</v>
      </c>
      <c r="D38" s="1">
        <v>1.7951999999999999E-2</v>
      </c>
      <c r="E38" s="1">
        <v>1.08</v>
      </c>
      <c r="F38" t="s">
        <v>158</v>
      </c>
    </row>
    <row r="39" spans="1:6">
      <c r="B39" t="s">
        <v>116</v>
      </c>
      <c r="C39" s="1">
        <v>0.11963699999999999</v>
      </c>
      <c r="D39" s="1">
        <v>1.0965000000000001E-2</v>
      </c>
      <c r="E39" s="1">
        <v>1.73</v>
      </c>
      <c r="F39" t="s">
        <v>158</v>
      </c>
    </row>
    <row r="40" spans="1:6">
      <c r="B40" t="s">
        <v>162</v>
      </c>
      <c r="C40" s="1">
        <v>3.2239999999999998E-2</v>
      </c>
      <c r="D40" s="1">
        <v>1.124E-2</v>
      </c>
      <c r="E40" s="1">
        <v>0.45</v>
      </c>
      <c r="F40" t="s">
        <v>158</v>
      </c>
    </row>
    <row r="41" spans="1:6">
      <c r="B41" t="s">
        <v>146</v>
      </c>
      <c r="C41" s="1">
        <v>-0.24437999999999999</v>
      </c>
      <c r="D41" s="1">
        <v>2.2766999999999999E-2</v>
      </c>
      <c r="E41" s="1">
        <v>-3.95</v>
      </c>
      <c r="F41" t="s">
        <v>158</v>
      </c>
    </row>
    <row r="42" spans="1:6">
      <c r="B42" t="s">
        <v>147</v>
      </c>
      <c r="C42" s="1">
        <v>-3.6499999999999998E-4</v>
      </c>
      <c r="D42" s="1">
        <v>1.9036000000000001E-2</v>
      </c>
      <c r="E42" s="1"/>
    </row>
    <row r="43" spans="1:6">
      <c r="B43" t="s">
        <v>163</v>
      </c>
      <c r="C43" s="1">
        <v>4.5948000000000003E-2</v>
      </c>
      <c r="D43" s="1">
        <v>1.3646E-2</v>
      </c>
      <c r="E43" s="1">
        <v>0.74</v>
      </c>
      <c r="F43" t="s">
        <v>158</v>
      </c>
    </row>
    <row r="44" spans="1:6">
      <c r="A44" t="s">
        <v>154</v>
      </c>
      <c r="C44" s="1"/>
      <c r="D44" s="1"/>
      <c r="E44" s="1"/>
    </row>
    <row r="45" spans="1:6">
      <c r="B45" t="s">
        <v>117</v>
      </c>
      <c r="C45" s="1">
        <v>3.9559999999999998E-2</v>
      </c>
      <c r="D45" s="1">
        <v>9.1409999999999998E-3</v>
      </c>
      <c r="E45" s="1">
        <v>0.59</v>
      </c>
      <c r="F45" t="s">
        <v>158</v>
      </c>
    </row>
    <row r="46" spans="1:6">
      <c r="B46" t="s">
        <v>118</v>
      </c>
      <c r="C46" s="1">
        <v>-0.28138800000000003</v>
      </c>
      <c r="D46" s="1">
        <v>9.1520000000000004E-3</v>
      </c>
      <c r="E46" s="1">
        <v>-4.5999999999999996</v>
      </c>
      <c r="F46" t="s">
        <v>158</v>
      </c>
    </row>
    <row r="47" spans="1:6">
      <c r="B47" t="s">
        <v>123</v>
      </c>
      <c r="C47" s="1">
        <v>0.11912</v>
      </c>
      <c r="D47" s="1">
        <v>1.277E-2</v>
      </c>
      <c r="E47" s="1">
        <v>1.72</v>
      </c>
      <c r="F47" t="s">
        <v>158</v>
      </c>
    </row>
    <row r="48" spans="1:6">
      <c r="B48" t="s">
        <v>132</v>
      </c>
      <c r="C48" s="1">
        <v>4.4261000000000002E-2</v>
      </c>
      <c r="D48" s="1">
        <v>3.1437E-2</v>
      </c>
      <c r="E48" s="1"/>
    </row>
    <row r="49" spans="2:6">
      <c r="B49" t="s">
        <v>134</v>
      </c>
      <c r="C49" s="1">
        <v>4.0815999999999998E-2</v>
      </c>
      <c r="D49" s="1">
        <v>2.9611999999999999E-2</v>
      </c>
      <c r="E49" s="1"/>
    </row>
    <row r="50" spans="2:6">
      <c r="B50" t="s">
        <v>135</v>
      </c>
      <c r="C50" s="1">
        <v>8.7842000000000003E-2</v>
      </c>
      <c r="D50" s="1">
        <v>3.3431000000000002E-2</v>
      </c>
      <c r="E50" s="1">
        <v>1.31</v>
      </c>
      <c r="F50" t="s">
        <v>160</v>
      </c>
    </row>
    <row r="51" spans="2:6">
      <c r="B51" t="s">
        <v>137</v>
      </c>
      <c r="C51" s="1">
        <v>-2.069E-2</v>
      </c>
      <c r="D51" s="1">
        <v>3.4126999999999998E-2</v>
      </c>
      <c r="E51" s="1"/>
    </row>
    <row r="52" spans="2:6">
      <c r="B52" t="s">
        <v>136</v>
      </c>
      <c r="C52" s="1">
        <v>-5.3934000000000003E-2</v>
      </c>
      <c r="D52" s="1">
        <v>3.2482999999999998E-2</v>
      </c>
      <c r="E52" s="1"/>
    </row>
    <row r="53" spans="2:6">
      <c r="B53" t="s">
        <v>133</v>
      </c>
      <c r="C53" s="1">
        <v>-5.6086999999999998E-2</v>
      </c>
      <c r="D53" s="1">
        <v>2.6879E-2</v>
      </c>
      <c r="E53" s="1">
        <v>-0.92</v>
      </c>
      <c r="F53" t="s">
        <v>159</v>
      </c>
    </row>
  </sheetData>
  <sortState ref="A12:E87">
    <sortCondition ref="B12:B8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2"/>
  <sheetViews>
    <sheetView topLeftCell="B1" workbookViewId="0">
      <selection activeCell="D11" sqref="D11"/>
    </sheetView>
  </sheetViews>
  <sheetFormatPr baseColWidth="10" defaultColWidth="8.83203125" defaultRowHeight="14" x14ac:dyDescent="0"/>
  <cols>
    <col min="1" max="1" width="53" bestFit="1" customWidth="1"/>
    <col min="2" max="2" width="53" customWidth="1"/>
    <col min="3" max="3" width="9.1640625" customWidth="1"/>
    <col min="5" max="5" width="8.83203125" customWidth="1"/>
    <col min="6" max="6" width="15.5" customWidth="1"/>
    <col min="7" max="7" width="9.1640625" hidden="1" customWidth="1"/>
    <col min="8" max="8" width="13.33203125" customWidth="1"/>
    <col min="9" max="9" width="9.1640625" customWidth="1"/>
    <col min="10" max="10" width="17.6640625" customWidth="1"/>
    <col min="11" max="11" width="0" hidden="1" customWidth="1"/>
  </cols>
  <sheetData>
    <row r="3" spans="1:12">
      <c r="A3" t="s">
        <v>166</v>
      </c>
      <c r="D3" s="2">
        <f>(EXP(E60)/(1+EXP(E60)))</f>
        <v>0.75291114858512342</v>
      </c>
    </row>
    <row r="4" spans="1:12">
      <c r="A4" t="s">
        <v>165</v>
      </c>
      <c r="D4" s="2">
        <f>(EXP(G60)/(1+EXP(G60)))</f>
        <v>0.75291114858512342</v>
      </c>
    </row>
    <row r="5" spans="1:12">
      <c r="A5" t="s">
        <v>167</v>
      </c>
      <c r="D5" s="2">
        <f>(EXP(I60)/(1+EXP(I60)))</f>
        <v>0.7466830272198024</v>
      </c>
    </row>
    <row r="6" spans="1:12">
      <c r="A6" t="s">
        <v>168</v>
      </c>
      <c r="D6" s="2">
        <f>(EXP(L60)/(1+EXP(L60)))</f>
        <v>0.83633809579817353</v>
      </c>
    </row>
    <row r="8" spans="1:12">
      <c r="C8" t="s">
        <v>155</v>
      </c>
      <c r="D8" t="s">
        <v>166</v>
      </c>
      <c r="F8" t="s">
        <v>165</v>
      </c>
      <c r="H8" t="s">
        <v>167</v>
      </c>
      <c r="J8" t="s">
        <v>168</v>
      </c>
    </row>
    <row r="9" spans="1:12" hidden="1">
      <c r="A9" t="s">
        <v>95</v>
      </c>
      <c r="C9" s="1">
        <v>-3.2521680000000002</v>
      </c>
      <c r="D9" s="1">
        <v>1</v>
      </c>
      <c r="E9">
        <f>$C9*D9</f>
        <v>-3.2521680000000002</v>
      </c>
      <c r="F9" s="1">
        <v>1</v>
      </c>
      <c r="G9">
        <f>$C9*F9</f>
        <v>-3.2521680000000002</v>
      </c>
      <c r="H9" s="1">
        <v>1</v>
      </c>
      <c r="I9">
        <f>$C9*H9</f>
        <v>-3.2521680000000002</v>
      </c>
      <c r="J9" s="1">
        <v>1</v>
      </c>
      <c r="K9">
        <f>$C9*J9</f>
        <v>-3.2521680000000002</v>
      </c>
    </row>
    <row r="10" spans="1:12">
      <c r="A10" t="s">
        <v>96</v>
      </c>
      <c r="C10" s="1">
        <v>0.53518299999999996</v>
      </c>
      <c r="D10" s="1">
        <v>0</v>
      </c>
      <c r="E10">
        <f t="shared" ref="E10:G59" si="0">$C10*D10</f>
        <v>0</v>
      </c>
      <c r="F10" s="1">
        <v>0</v>
      </c>
      <c r="G10">
        <f t="shared" si="0"/>
        <v>0</v>
      </c>
      <c r="H10" s="1">
        <v>0</v>
      </c>
      <c r="I10">
        <f t="shared" ref="I10" si="1">$C10*H10</f>
        <v>0</v>
      </c>
      <c r="J10" s="1">
        <v>0.04</v>
      </c>
      <c r="K10">
        <f t="shared" ref="K10" si="2">$C10*J10</f>
        <v>2.1407320000000001E-2</v>
      </c>
      <c r="L10">
        <f>C10*J10</f>
        <v>2.1407320000000001E-2</v>
      </c>
    </row>
    <row r="11" spans="1:12">
      <c r="A11" t="s">
        <v>97</v>
      </c>
      <c r="C11" s="1">
        <v>-7.8759999999999997E-2</v>
      </c>
      <c r="D11" s="1">
        <v>1</v>
      </c>
      <c r="E11">
        <f t="shared" si="0"/>
        <v>-7.8759999999999997E-2</v>
      </c>
      <c r="F11" s="1">
        <v>1</v>
      </c>
      <c r="G11">
        <f t="shared" si="0"/>
        <v>-7.8759999999999997E-2</v>
      </c>
      <c r="H11" s="1">
        <v>1</v>
      </c>
      <c r="I11">
        <f t="shared" ref="I11" si="3">$C11*H11</f>
        <v>-7.8759999999999997E-2</v>
      </c>
      <c r="J11" s="1">
        <v>0.1</v>
      </c>
      <c r="K11">
        <f t="shared" ref="K11" si="4">$C11*J11</f>
        <v>-7.8759999999999993E-3</v>
      </c>
      <c r="L11">
        <f t="shared" ref="L11:L17" si="5">C11*J11</f>
        <v>-7.8759999999999993E-3</v>
      </c>
    </row>
    <row r="12" spans="1:12">
      <c r="A12" t="s">
        <v>98</v>
      </c>
      <c r="C12" s="1">
        <v>0.20864099999999999</v>
      </c>
      <c r="D12" s="1">
        <v>0</v>
      </c>
      <c r="E12">
        <f t="shared" si="0"/>
        <v>0</v>
      </c>
      <c r="F12" s="1">
        <v>0</v>
      </c>
      <c r="G12">
        <f t="shared" si="0"/>
        <v>0</v>
      </c>
      <c r="H12" s="1">
        <v>0</v>
      </c>
      <c r="I12">
        <f t="shared" ref="I12" si="6">$C12*H12</f>
        <v>0</v>
      </c>
      <c r="J12" s="1">
        <v>0.1</v>
      </c>
      <c r="K12">
        <f t="shared" ref="K12" si="7">$C12*J12</f>
        <v>2.08641E-2</v>
      </c>
      <c r="L12">
        <f t="shared" si="5"/>
        <v>2.08641E-2</v>
      </c>
    </row>
    <row r="13" spans="1:12">
      <c r="A13" t="s">
        <v>99</v>
      </c>
      <c r="C13" s="1">
        <v>0.20497199999999999</v>
      </c>
      <c r="D13" s="1">
        <v>0</v>
      </c>
      <c r="E13">
        <f t="shared" si="0"/>
        <v>0</v>
      </c>
      <c r="F13" s="1">
        <v>0</v>
      </c>
      <c r="G13">
        <f t="shared" si="0"/>
        <v>0</v>
      </c>
      <c r="H13" s="1">
        <v>0</v>
      </c>
      <c r="I13">
        <f t="shared" ref="I13" si="8">$C13*H13</f>
        <v>0</v>
      </c>
      <c r="J13" s="1">
        <v>0.19</v>
      </c>
      <c r="K13">
        <f t="shared" ref="K13" si="9">$C13*J13</f>
        <v>3.8944679999999995E-2</v>
      </c>
      <c r="L13">
        <f t="shared" si="5"/>
        <v>3.8944679999999995E-2</v>
      </c>
    </row>
    <row r="14" spans="1:12">
      <c r="A14" t="s">
        <v>100</v>
      </c>
      <c r="C14" s="1">
        <v>0.140539</v>
      </c>
      <c r="D14" s="1">
        <v>0</v>
      </c>
      <c r="E14">
        <f t="shared" si="0"/>
        <v>0</v>
      </c>
      <c r="F14" s="1">
        <v>0</v>
      </c>
      <c r="G14">
        <f t="shared" si="0"/>
        <v>0</v>
      </c>
      <c r="H14" s="1">
        <v>0</v>
      </c>
      <c r="I14">
        <f t="shared" ref="I14" si="10">$C14*H14</f>
        <v>0</v>
      </c>
      <c r="J14" s="1">
        <v>0.22</v>
      </c>
      <c r="K14">
        <f t="shared" ref="K14" si="11">$C14*J14</f>
        <v>3.0918580000000001E-2</v>
      </c>
      <c r="L14">
        <f t="shared" si="5"/>
        <v>3.0918580000000001E-2</v>
      </c>
    </row>
    <row r="15" spans="1:12">
      <c r="A15" t="s">
        <v>101</v>
      </c>
      <c r="C15" s="1">
        <v>0.30676199999999998</v>
      </c>
      <c r="D15" s="1">
        <v>0</v>
      </c>
      <c r="E15">
        <f t="shared" si="0"/>
        <v>0</v>
      </c>
      <c r="F15" s="1">
        <v>0</v>
      </c>
      <c r="G15">
        <f t="shared" si="0"/>
        <v>0</v>
      </c>
      <c r="H15" s="1">
        <v>0</v>
      </c>
      <c r="I15">
        <f t="shared" ref="I15" si="12">$C15*H15</f>
        <v>0</v>
      </c>
      <c r="J15" s="1">
        <v>0.13</v>
      </c>
      <c r="K15">
        <f t="shared" ref="K15" si="13">$C15*J15</f>
        <v>3.9879060000000001E-2</v>
      </c>
      <c r="L15">
        <f t="shared" si="5"/>
        <v>3.9879060000000001E-2</v>
      </c>
    </row>
    <row r="16" spans="1:12">
      <c r="A16" t="s">
        <v>102</v>
      </c>
      <c r="C16" s="1">
        <v>0.218691</v>
      </c>
      <c r="D16" s="1">
        <v>9.5</v>
      </c>
      <c r="E16">
        <f t="shared" si="0"/>
        <v>2.0775644999999998</v>
      </c>
      <c r="F16" s="1">
        <v>9.5</v>
      </c>
      <c r="G16">
        <f t="shared" si="0"/>
        <v>2.0775644999999998</v>
      </c>
      <c r="H16" s="1">
        <v>10.17</v>
      </c>
      <c r="I16">
        <f t="shared" ref="I16" si="14">$C16*H16</f>
        <v>2.2240874699999997</v>
      </c>
      <c r="J16" s="1">
        <v>10.97</v>
      </c>
      <c r="K16">
        <f t="shared" ref="K16" si="15">$C16*J16</f>
        <v>2.39904027</v>
      </c>
      <c r="L16">
        <f t="shared" si="5"/>
        <v>2.39904027</v>
      </c>
    </row>
    <row r="17" spans="1:12">
      <c r="A17" t="s">
        <v>103</v>
      </c>
      <c r="C17" s="1">
        <v>0.13800000000000001</v>
      </c>
      <c r="D17" s="1">
        <v>3</v>
      </c>
      <c r="E17">
        <f t="shared" si="0"/>
        <v>0.41400000000000003</v>
      </c>
      <c r="F17" s="1">
        <v>3</v>
      </c>
      <c r="G17">
        <f t="shared" si="0"/>
        <v>0.41400000000000003</v>
      </c>
      <c r="H17" s="1">
        <v>1.5</v>
      </c>
      <c r="I17">
        <f t="shared" ref="I17" si="16">$C17*H17</f>
        <v>0.20700000000000002</v>
      </c>
      <c r="J17" s="1">
        <v>0.85499999999999998</v>
      </c>
      <c r="K17">
        <f t="shared" ref="K17" si="17">$C17*J17</f>
        <v>0.11799000000000001</v>
      </c>
      <c r="L17">
        <f t="shared" si="5"/>
        <v>0.11799000000000001</v>
      </c>
    </row>
    <row r="18" spans="1:12">
      <c r="C18" s="1"/>
      <c r="D18" s="1"/>
      <c r="F18" s="1"/>
      <c r="H18" s="1"/>
      <c r="J18" s="1"/>
    </row>
    <row r="19" spans="1:12">
      <c r="A19" t="s">
        <v>148</v>
      </c>
      <c r="B19" t="s">
        <v>148</v>
      </c>
      <c r="C19" s="1">
        <v>-0.29600100000000001</v>
      </c>
      <c r="D19" s="1">
        <f>VLOOKUP(B19,CALCULATOR!B:C,2,FALSE)</f>
        <v>2E-3</v>
      </c>
      <c r="E19">
        <f t="shared" si="0"/>
        <v>-5.92002E-4</v>
      </c>
      <c r="F19" s="1">
        <f>VLOOKUP(B19,CALCULATOR!B:D,3,FALSE)</f>
        <v>2E-3</v>
      </c>
      <c r="G19">
        <f t="shared" si="0"/>
        <v>-5.92002E-4</v>
      </c>
      <c r="H19" s="1">
        <f>VLOOKUP(B19,CALCULATOR!B:E,4,FALSE)</f>
        <v>7.0000000000000001E-3</v>
      </c>
      <c r="I19">
        <f t="shared" ref="I19" si="18">$C19*H19</f>
        <v>-2.0720070000000003E-3</v>
      </c>
      <c r="J19" s="1">
        <f>VLOOKUP(B19,CALCULATOR!B:F,5,FALSE)</f>
        <v>1.4999999999999999E-2</v>
      </c>
      <c r="K19">
        <f t="shared" ref="K19" si="19">$C19*J19</f>
        <v>-4.4400150000000003E-3</v>
      </c>
      <c r="L19">
        <f t="shared" ref="L19:L28" si="20">C19*J19</f>
        <v>-4.4400150000000003E-3</v>
      </c>
    </row>
    <row r="20" spans="1:12">
      <c r="A20" t="s">
        <v>149</v>
      </c>
      <c r="B20" t="s">
        <v>149</v>
      </c>
      <c r="C20" s="1">
        <v>0.27879999999999999</v>
      </c>
      <c r="D20" s="1">
        <f>VLOOKUP(B20,CALCULATOR!B:C,2,FALSE)</f>
        <v>8.4000000000000005E-2</v>
      </c>
      <c r="E20">
        <f t="shared" si="0"/>
        <v>2.3419200000000001E-2</v>
      </c>
      <c r="F20" s="1">
        <f>VLOOKUP(B20,CALCULATOR!B:D,3,FALSE)</f>
        <v>8.4000000000000005E-2</v>
      </c>
      <c r="G20">
        <f t="shared" si="0"/>
        <v>2.3419200000000001E-2</v>
      </c>
      <c r="H20" s="1">
        <f>VLOOKUP(B20,CALCULATOR!B:E,4,FALSE)</f>
        <v>9.9000000000000005E-2</v>
      </c>
      <c r="I20">
        <f t="shared" ref="I20" si="21">$C20*H20</f>
        <v>2.7601199999999999E-2</v>
      </c>
      <c r="J20" s="1">
        <f>VLOOKUP(B20,CALCULATOR!B:F,5,FALSE)</f>
        <v>7.1999999999999995E-2</v>
      </c>
      <c r="K20">
        <f t="shared" ref="K20" si="22">$C20*J20</f>
        <v>2.0073599999999997E-2</v>
      </c>
      <c r="L20">
        <f t="shared" si="20"/>
        <v>2.0073599999999997E-2</v>
      </c>
    </row>
    <row r="21" spans="1:12">
      <c r="A21" t="s">
        <v>150</v>
      </c>
      <c r="B21" t="s">
        <v>150</v>
      </c>
      <c r="C21" s="1">
        <v>0.20413799999999999</v>
      </c>
      <c r="D21" s="1">
        <f>VLOOKUP(B21,CALCULATOR!B:C,2,FALSE)</f>
        <v>0.223</v>
      </c>
      <c r="E21">
        <f t="shared" si="0"/>
        <v>4.5522773999999995E-2</v>
      </c>
      <c r="F21" s="1">
        <f>VLOOKUP(B21,CALCULATOR!B:D,3,FALSE)</f>
        <v>0.223</v>
      </c>
      <c r="G21">
        <f t="shared" si="0"/>
        <v>4.5522773999999995E-2</v>
      </c>
      <c r="H21" s="1">
        <f>VLOOKUP(B21,CALCULATOR!B:E,4,FALSE)</f>
        <v>0.124</v>
      </c>
      <c r="I21">
        <f t="shared" ref="I21" si="23">$C21*H21</f>
        <v>2.5313111999999999E-2</v>
      </c>
      <c r="J21" s="1">
        <f>VLOOKUP(B21,CALCULATOR!B:F,5,FALSE)</f>
        <v>0.104</v>
      </c>
      <c r="K21">
        <f t="shared" ref="K21" si="24">$C21*J21</f>
        <v>2.1230351999999997E-2</v>
      </c>
      <c r="L21">
        <f t="shared" si="20"/>
        <v>2.1230351999999997E-2</v>
      </c>
    </row>
    <row r="22" spans="1:12">
      <c r="A22" t="s">
        <v>151</v>
      </c>
      <c r="B22" t="s">
        <v>151</v>
      </c>
      <c r="C22" s="1">
        <v>-4.3459999999999999E-2</v>
      </c>
      <c r="D22" s="1">
        <f>VLOOKUP(B22,CALCULATOR!B:C,2,FALSE)</f>
        <v>3.7999999999999999E-2</v>
      </c>
      <c r="E22">
        <f t="shared" si="0"/>
        <v>-1.6514799999999999E-3</v>
      </c>
      <c r="F22" s="1">
        <f>VLOOKUP(B22,CALCULATOR!B:D,3,FALSE)</f>
        <v>3.7999999999999999E-2</v>
      </c>
      <c r="G22">
        <f t="shared" si="0"/>
        <v>-1.6514799999999999E-3</v>
      </c>
      <c r="H22" s="1">
        <f>VLOOKUP(B22,CALCULATOR!B:E,4,FALSE)</f>
        <v>8.1000000000000003E-2</v>
      </c>
      <c r="I22">
        <f t="shared" ref="I22" si="25">$C22*H22</f>
        <v>-3.5202599999999999E-3</v>
      </c>
      <c r="J22" s="1">
        <f>VLOOKUP(B22,CALCULATOR!B:F,5,FALSE)</f>
        <v>5.1999999999999998E-2</v>
      </c>
      <c r="K22">
        <f t="shared" ref="K22" si="26">$C22*J22</f>
        <v>-2.2599199999999999E-3</v>
      </c>
      <c r="L22">
        <f t="shared" si="20"/>
        <v>-2.2599199999999999E-3</v>
      </c>
    </row>
    <row r="23" spans="1:12">
      <c r="A23" t="s">
        <v>152</v>
      </c>
      <c r="B23" t="s">
        <v>152</v>
      </c>
      <c r="C23" s="1">
        <v>-0.12173200000000001</v>
      </c>
      <c r="D23" s="1">
        <f>VLOOKUP(B23,CALCULATOR!B:C,2,FALSE)</f>
        <v>6.3E-2</v>
      </c>
      <c r="E23">
        <f t="shared" si="0"/>
        <v>-7.6691160000000001E-3</v>
      </c>
      <c r="F23" s="1">
        <f>VLOOKUP(B23,CALCULATOR!B:D,3,FALSE)</f>
        <v>6.3E-2</v>
      </c>
      <c r="G23">
        <f t="shared" si="0"/>
        <v>-7.6691160000000001E-3</v>
      </c>
      <c r="H23" s="1">
        <f>VLOOKUP(B23,CALCULATOR!B:E,4,FALSE)</f>
        <v>5.5E-2</v>
      </c>
      <c r="I23">
        <f t="shared" ref="I23" si="27">$C23*H23</f>
        <v>-6.6952600000000006E-3</v>
      </c>
      <c r="J23" s="1">
        <f>VLOOKUP(B23,CALCULATOR!B:F,5,FALSE)</f>
        <v>5.8000000000000003E-2</v>
      </c>
      <c r="K23">
        <f t="shared" ref="K23" si="28">$C23*J23</f>
        <v>-7.0604560000000005E-3</v>
      </c>
      <c r="L23">
        <f t="shared" si="20"/>
        <v>-7.0604560000000005E-3</v>
      </c>
    </row>
    <row r="24" spans="1:12">
      <c r="A24" t="s">
        <v>153</v>
      </c>
      <c r="B24" t="s">
        <v>153</v>
      </c>
      <c r="C24" s="1">
        <v>7.0596000000000006E-2</v>
      </c>
      <c r="D24" s="1">
        <f>VLOOKUP(B24,CALCULATOR!B:C,2,FALSE)</f>
        <v>8.9999999999999993E-3</v>
      </c>
      <c r="E24">
        <f t="shared" si="0"/>
        <v>6.3536400000000002E-4</v>
      </c>
      <c r="F24" s="1">
        <f>VLOOKUP(B24,CALCULATOR!B:D,3,FALSE)</f>
        <v>8.9999999999999993E-3</v>
      </c>
      <c r="G24">
        <f t="shared" si="0"/>
        <v>6.3536400000000002E-4</v>
      </c>
      <c r="H24" s="1">
        <f>VLOOKUP(B24,CALCULATOR!B:E,4,FALSE)</f>
        <v>0.01</v>
      </c>
      <c r="I24">
        <f t="shared" ref="I24" si="29">$C24*H24</f>
        <v>7.0596000000000005E-4</v>
      </c>
      <c r="J24" s="1">
        <f>VLOOKUP(B24,CALCULATOR!B:F,5,FALSE)</f>
        <v>1.0999999999999999E-2</v>
      </c>
      <c r="K24">
        <f t="shared" ref="K24" si="30">$C24*J24</f>
        <v>7.7655599999999997E-4</v>
      </c>
      <c r="L24">
        <f t="shared" si="20"/>
        <v>7.7655599999999997E-4</v>
      </c>
    </row>
    <row r="25" spans="1:12">
      <c r="A25" t="s">
        <v>120</v>
      </c>
      <c r="B25" t="s">
        <v>120</v>
      </c>
      <c r="C25" s="1">
        <v>2.9089E-2</v>
      </c>
      <c r="D25" s="1">
        <f>VLOOKUP(B25,CALCULATOR!B:C,2,FALSE)+1</f>
        <v>1.5899999999999999</v>
      </c>
      <c r="E25">
        <f t="shared" si="0"/>
        <v>4.6251509999999996E-2</v>
      </c>
      <c r="F25" s="1">
        <f>VLOOKUP(B25,CALCULATOR!B:D,3,FALSE)+1</f>
        <v>1.5899999999999999</v>
      </c>
      <c r="G25">
        <f t="shared" si="0"/>
        <v>4.6251509999999996E-2</v>
      </c>
      <c r="H25" s="1">
        <f>VLOOKUP(B25,CALCULATOR!B:E,4,FALSE)+1</f>
        <v>1.556</v>
      </c>
      <c r="I25">
        <f t="shared" ref="I25" si="31">$C25*H25</f>
        <v>4.5262483999999999E-2</v>
      </c>
      <c r="J25" s="1">
        <f>VLOOKUP(B25,CALCULATOR!B:F,5,FALSE)+1</f>
        <v>1.55</v>
      </c>
      <c r="K25">
        <f t="shared" ref="K25" si="32">$C25*J25</f>
        <v>4.5087950000000002E-2</v>
      </c>
      <c r="L25">
        <f t="shared" si="20"/>
        <v>4.5087950000000002E-2</v>
      </c>
    </row>
    <row r="26" spans="1:12">
      <c r="A26" t="s">
        <v>108</v>
      </c>
      <c r="B26" t="s">
        <v>230</v>
      </c>
      <c r="C26" s="1">
        <v>1.5820000000000001E-2</v>
      </c>
      <c r="D26" s="1">
        <f>VLOOKUP(B26,CALCULATOR!B:C,2,FALSE)</f>
        <v>7.1970000000000001</v>
      </c>
      <c r="E26">
        <f t="shared" si="0"/>
        <v>0.11385654000000001</v>
      </c>
      <c r="F26" s="1">
        <f>VLOOKUP(B26,CALCULATOR!B:D,3,FALSE)</f>
        <v>7.1970000000000001</v>
      </c>
      <c r="G26">
        <f t="shared" si="0"/>
        <v>0.11385654000000001</v>
      </c>
      <c r="H26" s="1">
        <f>VLOOKUP(B26,CALCULATOR!B:E,4,FALSE)</f>
        <v>7.9589999999999996</v>
      </c>
      <c r="I26">
        <f t="shared" ref="I26" si="33">$C26*H26</f>
        <v>0.12591137999999999</v>
      </c>
      <c r="J26" s="1">
        <f>VLOOKUP(B26,CALCULATOR!B:F,5,FALSE)</f>
        <v>8.625</v>
      </c>
      <c r="K26">
        <f t="shared" ref="K26" si="34">$C26*J26</f>
        <v>0.1364475</v>
      </c>
      <c r="L26">
        <f t="shared" si="20"/>
        <v>0.1364475</v>
      </c>
    </row>
    <row r="27" spans="1:12">
      <c r="A27" t="s">
        <v>121</v>
      </c>
      <c r="B27" t="s">
        <v>231</v>
      </c>
      <c r="C27" s="1">
        <v>-0.27190799999999998</v>
      </c>
      <c r="D27" s="1">
        <f>VLOOKUP(B27,CALCULATOR!B:C,2,FALSE)+1</f>
        <v>1.8479999999999999</v>
      </c>
      <c r="E27">
        <f t="shared" si="0"/>
        <v>-0.50248598399999989</v>
      </c>
      <c r="F27" s="1">
        <f>VLOOKUP(B27,CALCULATOR!B:D,3,FALSE)+1</f>
        <v>1.8479999999999999</v>
      </c>
      <c r="G27">
        <f t="shared" si="0"/>
        <v>-0.50248598399999989</v>
      </c>
      <c r="H27" s="1">
        <f>VLOOKUP(B27,CALCULATOR!B:E,4,FALSE)+1</f>
        <v>1.8860000000000001</v>
      </c>
      <c r="I27">
        <f t="shared" ref="I27" si="35">$C27*H27</f>
        <v>-0.51281848799999996</v>
      </c>
      <c r="J27" s="1">
        <f>VLOOKUP(B27,CALCULATOR!B:F,5,FALSE)+1</f>
        <v>1.925</v>
      </c>
      <c r="K27">
        <f t="shared" ref="K27" si="36">$C27*J27</f>
        <v>-0.52342290000000002</v>
      </c>
      <c r="L27">
        <f t="shared" si="20"/>
        <v>-0.52342290000000002</v>
      </c>
    </row>
    <row r="28" spans="1:12">
      <c r="A28" t="s">
        <v>122</v>
      </c>
      <c r="B28" t="s">
        <v>232</v>
      </c>
      <c r="C28" s="1">
        <v>-0.14132400000000001</v>
      </c>
      <c r="D28" s="1">
        <f>VLOOKUP(B28,CALCULATOR!B:C,2,FALSE)+1</f>
        <v>1.345</v>
      </c>
      <c r="E28">
        <f t="shared" si="0"/>
        <v>-0.19008078</v>
      </c>
      <c r="F28" s="1">
        <f>VLOOKUP(B28,CALCULATOR!B:D,3,FALSE)+1</f>
        <v>1.345</v>
      </c>
      <c r="G28">
        <f t="shared" si="0"/>
        <v>-0.19008078</v>
      </c>
      <c r="H28" s="1">
        <f>VLOOKUP(B28,CALCULATOR!B:E,4,FALSE)+1</f>
        <v>1.2749999999999999</v>
      </c>
      <c r="I28">
        <f t="shared" ref="I28" si="37">$C28*H28</f>
        <v>-0.18018809999999999</v>
      </c>
      <c r="J28" s="1">
        <f>VLOOKUP(B28,CALCULATOR!B:F,5,FALSE)+1</f>
        <v>1.204</v>
      </c>
      <c r="K28">
        <f t="shared" ref="K28" si="38">$C28*J28</f>
        <v>-0.170154096</v>
      </c>
      <c r="L28">
        <f t="shared" si="20"/>
        <v>-0.170154096</v>
      </c>
    </row>
    <row r="29" spans="1:12">
      <c r="C29" s="1"/>
      <c r="D29" s="1" t="e">
        <f>VLOOKUP(B29,CALCULATOR!B:C,2,FALSE)</f>
        <v>#N/A</v>
      </c>
      <c r="F29" s="1" t="e">
        <f>VLOOKUP(B29,CALCULATOR!B:D,3,FALSE)</f>
        <v>#N/A</v>
      </c>
      <c r="H29" s="1" t="e">
        <f>VLOOKUP(B29,CALCULATOR!B:E,4,FALSE)</f>
        <v>#N/A</v>
      </c>
      <c r="J29" s="1" t="e">
        <f>VLOOKUP(B29,CALCULATOR!B:F,5,FALSE)</f>
        <v>#N/A</v>
      </c>
    </row>
    <row r="30" spans="1:12">
      <c r="A30" t="s">
        <v>110</v>
      </c>
      <c r="B30" t="s">
        <v>233</v>
      </c>
      <c r="C30" s="1">
        <v>-0.14219999999999999</v>
      </c>
      <c r="D30" s="1">
        <f>VLOOKUP(B30,CALCULATOR!B:C,2,FALSE)</f>
        <v>1.742</v>
      </c>
      <c r="E30">
        <f t="shared" si="0"/>
        <v>-0.2477124</v>
      </c>
      <c r="F30" s="1">
        <f>VLOOKUP(B30,CALCULATOR!B:D,3,FALSE)</f>
        <v>1.742</v>
      </c>
      <c r="G30">
        <f t="shared" si="0"/>
        <v>-0.2477124</v>
      </c>
      <c r="H30" s="1">
        <f>VLOOKUP(B30,CALCULATOR!B:E,4,FALSE)</f>
        <v>1.6850000000000001</v>
      </c>
      <c r="I30">
        <f t="shared" ref="I30" si="39">$C30*H30</f>
        <v>-0.23960699999999999</v>
      </c>
      <c r="J30" s="1">
        <f>VLOOKUP(B30,CALCULATOR!B:F,5,FALSE)</f>
        <v>1.6439999999999999</v>
      </c>
      <c r="K30">
        <f t="shared" ref="K30" si="40">$C30*J30</f>
        <v>-0.23377679999999998</v>
      </c>
      <c r="L30">
        <f t="shared" ref="L30:L35" si="41">C30*J30</f>
        <v>-0.23377679999999998</v>
      </c>
    </row>
    <row r="31" spans="1:12">
      <c r="A31" t="s">
        <v>109</v>
      </c>
      <c r="B31" t="s">
        <v>234</v>
      </c>
      <c r="C31" s="1">
        <v>4.1229000000000002E-2</v>
      </c>
      <c r="D31" s="1">
        <f>VLOOKUP(B31,CALCULATOR!B:C,2,FALSE)</f>
        <v>2.17</v>
      </c>
      <c r="E31">
        <f t="shared" si="0"/>
        <v>8.946693E-2</v>
      </c>
      <c r="F31" s="1">
        <f>VLOOKUP(B31,CALCULATOR!B:D,3,FALSE)</f>
        <v>2.17</v>
      </c>
      <c r="G31">
        <f t="shared" si="0"/>
        <v>8.946693E-2</v>
      </c>
      <c r="H31" s="1">
        <f>VLOOKUP(B31,CALCULATOR!B:E,4,FALSE)</f>
        <v>1.9670000000000001</v>
      </c>
      <c r="I31">
        <f t="shared" ref="I31" si="42">$C31*H31</f>
        <v>8.1097443000000005E-2</v>
      </c>
      <c r="J31" s="1">
        <f>VLOOKUP(B31,CALCULATOR!B:F,5,FALSE)</f>
        <v>2.1480000000000001</v>
      </c>
      <c r="K31">
        <f t="shared" ref="K31" si="43">$C31*J31</f>
        <v>8.8559892000000015E-2</v>
      </c>
      <c r="L31">
        <f t="shared" si="41"/>
        <v>8.8559892000000015E-2</v>
      </c>
    </row>
    <row r="32" spans="1:12">
      <c r="A32" t="s">
        <v>111</v>
      </c>
      <c r="B32" t="s">
        <v>235</v>
      </c>
      <c r="C32" s="1">
        <v>5.8117000000000002E-2</v>
      </c>
      <c r="D32" s="1">
        <f>VLOOKUP(B32,CALCULATOR!B:C,2,FALSE)</f>
        <v>1.978</v>
      </c>
      <c r="E32">
        <f t="shared" si="0"/>
        <v>0.114955426</v>
      </c>
      <c r="F32" s="1">
        <f>VLOOKUP(B32,CALCULATOR!B:D,3,FALSE)</f>
        <v>1.978</v>
      </c>
      <c r="G32">
        <f t="shared" si="0"/>
        <v>0.114955426</v>
      </c>
      <c r="H32" s="1">
        <f>VLOOKUP(B32,CALCULATOR!B:E,4,FALSE)</f>
        <v>2.7160000000000002</v>
      </c>
      <c r="I32">
        <f t="shared" ref="I32" si="44">$C32*H32</f>
        <v>0.15784577200000002</v>
      </c>
      <c r="J32" s="1">
        <f>VLOOKUP(B32,CALCULATOR!B:F,5,FALSE)</f>
        <v>2.089</v>
      </c>
      <c r="K32">
        <f t="shared" ref="K32" si="45">$C32*J32</f>
        <v>0.121406413</v>
      </c>
      <c r="L32">
        <f t="shared" si="41"/>
        <v>0.121406413</v>
      </c>
    </row>
    <row r="33" spans="1:12">
      <c r="A33" t="s">
        <v>115</v>
      </c>
      <c r="B33" t="s">
        <v>236</v>
      </c>
      <c r="C33" s="1">
        <v>2.9964999999999999E-2</v>
      </c>
      <c r="D33" s="1">
        <f>VLOOKUP(B33,CALCULATOR!B:C,2,FALSE)</f>
        <v>2.5350000000000001</v>
      </c>
      <c r="E33">
        <f t="shared" si="0"/>
        <v>7.5961274999999995E-2</v>
      </c>
      <c r="F33" s="1">
        <f>VLOOKUP(B33,CALCULATOR!B:D,3,FALSE)</f>
        <v>2.5350000000000001</v>
      </c>
      <c r="G33">
        <f t="shared" si="0"/>
        <v>7.5961274999999995E-2</v>
      </c>
      <c r="H33" s="1">
        <f>VLOOKUP(B33,CALCULATOR!B:E,4,FALSE)</f>
        <v>2.593</v>
      </c>
      <c r="I33">
        <f t="shared" ref="I33" si="46">$C33*H33</f>
        <v>7.7699245E-2</v>
      </c>
      <c r="J33" s="1">
        <f>VLOOKUP(B33,CALCULATOR!B:F,5,FALSE)</f>
        <v>2.8719999999999999</v>
      </c>
      <c r="K33">
        <f t="shared" ref="K33" si="47">$C33*J33</f>
        <v>8.6059479999999994E-2</v>
      </c>
      <c r="L33">
        <f t="shared" si="41"/>
        <v>8.6059479999999994E-2</v>
      </c>
    </row>
    <row r="34" spans="1:12">
      <c r="A34" t="s">
        <v>114</v>
      </c>
      <c r="B34" t="s">
        <v>237</v>
      </c>
      <c r="C34" s="1">
        <v>7.6016E-2</v>
      </c>
      <c r="D34" s="1">
        <f>VLOOKUP(B34,CALCULATOR!B:C,2,FALSE)</f>
        <v>3.851</v>
      </c>
      <c r="E34">
        <f t="shared" si="0"/>
        <v>0.29273761599999998</v>
      </c>
      <c r="F34" s="1">
        <f>VLOOKUP(B34,CALCULATOR!B:D,3,FALSE)</f>
        <v>3.851</v>
      </c>
      <c r="G34">
        <f t="shared" si="0"/>
        <v>0.29273761599999998</v>
      </c>
      <c r="H34" s="1">
        <f>VLOOKUP(B34,CALCULATOR!B:E,4,FALSE)</f>
        <v>3.7989999999999999</v>
      </c>
      <c r="I34">
        <f t="shared" ref="I34" si="48">$C34*H34</f>
        <v>0.28878478400000002</v>
      </c>
      <c r="J34" s="1">
        <f>VLOOKUP(B34,CALCULATOR!B:F,5,FALSE)</f>
        <v>4.0780000000000003</v>
      </c>
      <c r="K34">
        <f t="shared" ref="K34" si="49">$C34*J34</f>
        <v>0.309993248</v>
      </c>
      <c r="L34">
        <f t="shared" si="41"/>
        <v>0.309993248</v>
      </c>
    </row>
    <row r="35" spans="1:12">
      <c r="A35" t="s">
        <v>141</v>
      </c>
      <c r="B35" t="s">
        <v>238</v>
      </c>
      <c r="C35" s="1">
        <v>0.19053600000000001</v>
      </c>
      <c r="D35" s="1">
        <f>VLOOKUP(B35,CALCULATOR!B:C,2,FALSE)</f>
        <v>5.8179999999999996</v>
      </c>
      <c r="E35">
        <f t="shared" si="0"/>
        <v>1.108538448</v>
      </c>
      <c r="F35" s="1">
        <f>VLOOKUP(B35,CALCULATOR!B:D,3,FALSE)</f>
        <v>5.8179999999999996</v>
      </c>
      <c r="G35">
        <f t="shared" si="0"/>
        <v>1.108538448</v>
      </c>
      <c r="H35" s="1">
        <f>VLOOKUP(B35,CALCULATOR!B:E,4,FALSE)</f>
        <v>5.6970000000000001</v>
      </c>
      <c r="I35">
        <f t="shared" ref="I35" si="50">$C35*H35</f>
        <v>1.0854835920000001</v>
      </c>
      <c r="J35" s="1">
        <f>VLOOKUP(B35,CALCULATOR!B:F,5,FALSE)</f>
        <v>6.1829999999999998</v>
      </c>
      <c r="K35">
        <f t="shared" ref="K35" si="51">$C35*J35</f>
        <v>1.1780840880000001</v>
      </c>
      <c r="L35">
        <f t="shared" si="41"/>
        <v>1.1780840880000001</v>
      </c>
    </row>
    <row r="36" spans="1:12">
      <c r="A36" t="s">
        <v>119</v>
      </c>
      <c r="B36" t="s">
        <v>239</v>
      </c>
      <c r="C36" s="1">
        <v>7.0800000000000002E-2</v>
      </c>
      <c r="D36" s="1">
        <f>VLOOKUP(B36,CALCULATOR!B:C,2,FALSE)</f>
        <v>9.7850000000000001</v>
      </c>
      <c r="E36">
        <f t="shared" si="0"/>
        <v>0.692778</v>
      </c>
      <c r="F36" s="1">
        <f>VLOOKUP(B36,CALCULATOR!B:D,3,FALSE)</f>
        <v>9.7850000000000001</v>
      </c>
      <c r="G36">
        <f t="shared" si="0"/>
        <v>0.692778</v>
      </c>
      <c r="H36" s="1">
        <f>VLOOKUP(B36,CALCULATOR!B:E,4,FALSE)</f>
        <v>10.32</v>
      </c>
      <c r="I36">
        <f t="shared" ref="I36" si="52">$C36*H36</f>
        <v>0.73065600000000008</v>
      </c>
      <c r="J36" s="1">
        <f>VLOOKUP(B36,CALCULATOR!B:F,5,FALSE)</f>
        <v>11.081</v>
      </c>
      <c r="K36">
        <f t="shared" ref="K36" si="53">$C36*J36</f>
        <v>0.78453479999999998</v>
      </c>
      <c r="L36">
        <f t="shared" ref="L36:L38" si="54">C36*J36</f>
        <v>0.78453479999999998</v>
      </c>
    </row>
    <row r="37" spans="1:12">
      <c r="A37" t="s">
        <v>113</v>
      </c>
      <c r="B37" t="s">
        <v>240</v>
      </c>
      <c r="C37" s="1">
        <v>6.7363999999999993E-2</v>
      </c>
      <c r="D37" s="1">
        <f>VLOOKUP(B37,CALCULATOR!B:C,2,FALSE)</f>
        <v>3.3319999999999999</v>
      </c>
      <c r="E37">
        <f t="shared" si="0"/>
        <v>0.22445684799999996</v>
      </c>
      <c r="F37" s="1">
        <f>VLOOKUP(B37,CALCULATOR!B:D,3,FALSE)</f>
        <v>3.3319999999999999</v>
      </c>
      <c r="G37">
        <f t="shared" si="0"/>
        <v>0.22445684799999996</v>
      </c>
      <c r="H37" s="1">
        <f>VLOOKUP(B37,CALCULATOR!B:E,4,FALSE)</f>
        <v>3.3690000000000002</v>
      </c>
      <c r="I37">
        <f t="shared" ref="I37" si="55">$C37*H37</f>
        <v>0.22694931599999998</v>
      </c>
      <c r="J37" s="1">
        <f>VLOOKUP(B37,CALCULATOR!B:F,5,FALSE)</f>
        <v>3.573</v>
      </c>
      <c r="K37">
        <f t="shared" ref="K37" si="56">$C37*J37</f>
        <v>0.24069157199999996</v>
      </c>
      <c r="L37">
        <f t="shared" si="54"/>
        <v>0.24069157199999996</v>
      </c>
    </row>
    <row r="38" spans="1:12">
      <c r="A38" t="s">
        <v>164</v>
      </c>
      <c r="B38" t="s">
        <v>241</v>
      </c>
      <c r="C38" s="1">
        <v>-8.4159999999999999E-2</v>
      </c>
      <c r="D38" s="1">
        <f>VLOOKUP(B38,CALCULATOR!B:C,2,FALSE)</f>
        <v>4.8992800000000001</v>
      </c>
      <c r="E38">
        <f t="shared" si="0"/>
        <v>-0.41232340480000002</v>
      </c>
      <c r="F38" s="1">
        <f>VLOOKUP(B38,CALCULATOR!B:D,3,FALSE)</f>
        <v>4.8992800000000001</v>
      </c>
      <c r="G38">
        <f t="shared" si="0"/>
        <v>-0.41232340480000002</v>
      </c>
      <c r="H38" s="1">
        <f>VLOOKUP(B38,CALCULATOR!B:E,4,FALSE)</f>
        <v>4.8369999999999997</v>
      </c>
      <c r="I38">
        <f t="shared" ref="I38" si="57">$C38*H38</f>
        <v>-0.40708191999999999</v>
      </c>
      <c r="J38" s="1">
        <f>VLOOKUP(B38,CALCULATOR!B:F,5,FALSE)</f>
        <v>4.8499999999999996</v>
      </c>
      <c r="K38">
        <f t="shared" ref="K38" si="58">$C38*J38</f>
        <v>-0.40817599999999998</v>
      </c>
      <c r="L38">
        <f t="shared" si="54"/>
        <v>-0.40817599999999998</v>
      </c>
    </row>
    <row r="39" spans="1:12">
      <c r="C39" s="1"/>
      <c r="D39" s="1" t="e">
        <f>VLOOKUP(B39,CALCULATOR!B:C,2,FALSE)</f>
        <v>#N/A</v>
      </c>
      <c r="F39" s="1" t="e">
        <f>VLOOKUP(B39,CALCULATOR!B:D,3,FALSE)</f>
        <v>#N/A</v>
      </c>
      <c r="H39" s="1" t="e">
        <f>VLOOKUP(B39,CALCULATOR!B:E,4,FALSE)</f>
        <v>#N/A</v>
      </c>
      <c r="J39" s="1" t="e">
        <f>VLOOKUP(B39,CALCULATOR!B:F,5,FALSE)</f>
        <v>#N/A</v>
      </c>
    </row>
    <row r="40" spans="1:12">
      <c r="A40" t="s">
        <v>104</v>
      </c>
      <c r="B40" t="s">
        <v>242</v>
      </c>
      <c r="C40" s="1">
        <v>2.4296000000000002E-2</v>
      </c>
      <c r="D40" s="1">
        <f>VLOOKUP(B40,CALCULATOR!B:C,2,FALSE)</f>
        <v>3.1019999999999999</v>
      </c>
      <c r="E40">
        <f t="shared" si="0"/>
        <v>7.5366191999999999E-2</v>
      </c>
      <c r="F40" s="1">
        <f>VLOOKUP(B40,CALCULATOR!B:D,3,FALSE)</f>
        <v>3.1019999999999999</v>
      </c>
      <c r="G40">
        <f t="shared" si="0"/>
        <v>7.5366191999999999E-2</v>
      </c>
      <c r="H40" s="1">
        <f>VLOOKUP(B40,CALCULATOR!B:E,4,FALSE)</f>
        <v>3.3330000000000002</v>
      </c>
      <c r="I40">
        <f t="shared" ref="I40" si="59">$C40*H40</f>
        <v>8.0978568000000015E-2</v>
      </c>
      <c r="J40" s="1">
        <f>VLOOKUP(B40,CALCULATOR!B:F,5,FALSE)</f>
        <v>4.0060000000000002</v>
      </c>
      <c r="K40">
        <f t="shared" ref="K40" si="60">$C40*J40</f>
        <v>9.7329776000000007E-2</v>
      </c>
      <c r="L40">
        <f t="shared" ref="L40:L49" si="61">C40*J40</f>
        <v>9.7329776000000007E-2</v>
      </c>
    </row>
    <row r="41" spans="1:12">
      <c r="A41" t="s">
        <v>106</v>
      </c>
      <c r="B41" t="s">
        <v>243</v>
      </c>
      <c r="C41" s="1">
        <v>-2.5999999999999999E-2</v>
      </c>
      <c r="D41" s="1">
        <f>VLOOKUP(B41,CALCULATOR!B:C,2,FALSE)</f>
        <v>2.3849999999999998</v>
      </c>
      <c r="E41">
        <f t="shared" si="0"/>
        <v>-6.2009999999999989E-2</v>
      </c>
      <c r="F41" s="1">
        <f>VLOOKUP(B41,CALCULATOR!B:D,3,FALSE)</f>
        <v>2.3849999999999998</v>
      </c>
      <c r="G41">
        <f t="shared" si="0"/>
        <v>-6.2009999999999989E-2</v>
      </c>
      <c r="H41" s="1">
        <f>VLOOKUP(B41,CALCULATOR!B:E,4,FALSE)</f>
        <v>2.3170000000000002</v>
      </c>
      <c r="I41">
        <f t="shared" ref="I41" si="62">$C41*H41</f>
        <v>-6.0242000000000004E-2</v>
      </c>
      <c r="J41" s="1">
        <f>VLOOKUP(B41,CALCULATOR!B:F,5,FALSE)</f>
        <v>2.347</v>
      </c>
      <c r="K41">
        <f t="shared" ref="K41" si="63">$C41*J41</f>
        <v>-6.1022E-2</v>
      </c>
      <c r="L41">
        <f t="shared" si="61"/>
        <v>-6.1022E-2</v>
      </c>
    </row>
    <row r="42" spans="1:12">
      <c r="A42" t="s">
        <v>107</v>
      </c>
      <c r="B42" t="s">
        <v>244</v>
      </c>
      <c r="C42" s="1">
        <v>1.4999999999999999E-2</v>
      </c>
      <c r="D42" s="1">
        <f>VLOOKUP(B42,CALCULATOR!B:C,2,FALSE)</f>
        <v>3.246</v>
      </c>
      <c r="E42">
        <f t="shared" si="0"/>
        <v>4.8689999999999997E-2</v>
      </c>
      <c r="F42" s="1">
        <f>VLOOKUP(B42,CALCULATOR!B:D,3,FALSE)</f>
        <v>3.246</v>
      </c>
      <c r="G42">
        <f t="shared" si="0"/>
        <v>4.8689999999999997E-2</v>
      </c>
      <c r="H42" s="1">
        <f>VLOOKUP(B42,CALCULATOR!B:E,4,FALSE)</f>
        <v>3.0339999999999998</v>
      </c>
      <c r="I42">
        <f t="shared" ref="I42" si="64">$C42*H42</f>
        <v>4.5509999999999995E-2</v>
      </c>
      <c r="J42" s="1">
        <f>VLOOKUP(B42,CALCULATOR!B:F,5,FALSE)</f>
        <v>3.4039999999999999</v>
      </c>
      <c r="K42">
        <f t="shared" ref="K42" si="65">$C42*J42</f>
        <v>5.1059999999999994E-2</v>
      </c>
      <c r="L42">
        <f t="shared" si="61"/>
        <v>5.1059999999999994E-2</v>
      </c>
    </row>
    <row r="43" spans="1:12">
      <c r="A43" t="s">
        <v>105</v>
      </c>
      <c r="B43" t="s">
        <v>245</v>
      </c>
      <c r="C43" s="1">
        <v>-4.7980000000000002E-2</v>
      </c>
      <c r="D43" s="1">
        <f>VLOOKUP(B43,CALCULATOR!B:C,2,FALSE)</f>
        <v>2.359</v>
      </c>
      <c r="E43">
        <f t="shared" si="0"/>
        <v>-0.11318482000000001</v>
      </c>
      <c r="F43" s="1">
        <f>VLOOKUP(B43,CALCULATOR!B:D,3,FALSE)</f>
        <v>2.359</v>
      </c>
      <c r="G43">
        <f t="shared" si="0"/>
        <v>-0.11318482000000001</v>
      </c>
      <c r="H43" s="1">
        <f>VLOOKUP(B43,CALCULATOR!B:E,4,FALSE)</f>
        <v>2.4820000000000002</v>
      </c>
      <c r="I43">
        <f t="shared" ref="I43" si="66">$C43*H43</f>
        <v>-0.11908636000000002</v>
      </c>
      <c r="J43" s="1">
        <f>VLOOKUP(B43,CALCULATOR!B:F,5,FALSE)</f>
        <v>2.9039999999999999</v>
      </c>
      <c r="K43">
        <f t="shared" ref="K43" si="67">$C43*J43</f>
        <v>-0.13933392</v>
      </c>
      <c r="L43">
        <f t="shared" si="61"/>
        <v>-0.13933392</v>
      </c>
    </row>
    <row r="44" spans="1:12">
      <c r="A44" t="s">
        <v>138</v>
      </c>
      <c r="B44" t="s">
        <v>246</v>
      </c>
      <c r="C44" s="1">
        <v>7.3941999999999994E-2</v>
      </c>
      <c r="D44" s="1">
        <f>VLOOKUP(B44,CALCULATOR!B:C,2,FALSE)</f>
        <v>0.67</v>
      </c>
      <c r="E44">
        <f t="shared" si="0"/>
        <v>4.9541139999999997E-2</v>
      </c>
      <c r="F44" s="1">
        <f>VLOOKUP(B44,CALCULATOR!B:D,3,FALSE)</f>
        <v>0.67</v>
      </c>
      <c r="G44">
        <f t="shared" si="0"/>
        <v>4.9541139999999997E-2</v>
      </c>
      <c r="H44" s="1">
        <f>VLOOKUP(B44,CALCULATOR!B:E,4,FALSE)</f>
        <v>0.625</v>
      </c>
      <c r="I44">
        <f t="shared" ref="I44" si="68">$C44*H44</f>
        <v>4.6213749999999998E-2</v>
      </c>
      <c r="J44" s="1">
        <f>VLOOKUP(B44,CALCULATOR!B:F,5,FALSE)</f>
        <v>0.68500000000000005</v>
      </c>
      <c r="K44">
        <f t="shared" ref="K44" si="69">$C44*J44</f>
        <v>5.0650269999999997E-2</v>
      </c>
      <c r="L44">
        <f t="shared" si="61"/>
        <v>5.0650269999999997E-2</v>
      </c>
    </row>
    <row r="45" spans="1:12">
      <c r="A45" t="s">
        <v>116</v>
      </c>
      <c r="B45" t="s">
        <v>247</v>
      </c>
      <c r="C45" s="1">
        <v>0.11963699999999999</v>
      </c>
      <c r="D45" s="1">
        <f>VLOOKUP(B45,CALCULATOR!B:C,2,FALSE)</f>
        <v>2.2210000000000001</v>
      </c>
      <c r="E45">
        <f t="shared" si="0"/>
        <v>0.26571377699999998</v>
      </c>
      <c r="F45" s="1">
        <f>VLOOKUP(B45,CALCULATOR!B:D,3,FALSE)</f>
        <v>2.2210000000000001</v>
      </c>
      <c r="G45">
        <f t="shared" si="0"/>
        <v>0.26571377699999998</v>
      </c>
      <c r="H45" s="1">
        <f>VLOOKUP(B45,CALCULATOR!B:E,4,FALSE)</f>
        <v>2.13</v>
      </c>
      <c r="I45">
        <f t="shared" ref="I45" si="70">$C45*H45</f>
        <v>0.25482680999999996</v>
      </c>
      <c r="J45" s="1">
        <f>VLOOKUP(B45,CALCULATOR!B:F,5,FALSE)</f>
        <v>2.012</v>
      </c>
      <c r="K45">
        <f t="shared" ref="K45" si="71">$C45*J45</f>
        <v>0.240709644</v>
      </c>
      <c r="L45">
        <f t="shared" si="61"/>
        <v>0.240709644</v>
      </c>
    </row>
    <row r="46" spans="1:12">
      <c r="A46" t="s">
        <v>162</v>
      </c>
      <c r="B46" t="s">
        <v>248</v>
      </c>
      <c r="C46" s="1">
        <v>3.2239999999999998E-2</v>
      </c>
      <c r="D46" s="1">
        <f>VLOOKUP(B46,CALCULATOR!B:C,2,FALSE)</f>
        <v>4.87</v>
      </c>
      <c r="E46">
        <f t="shared" si="0"/>
        <v>0.1570088</v>
      </c>
      <c r="F46" s="1">
        <f>VLOOKUP(B46,CALCULATOR!B:D,3,FALSE)</f>
        <v>4.87</v>
      </c>
      <c r="G46">
        <f t="shared" si="0"/>
        <v>0.1570088</v>
      </c>
      <c r="H46" s="1">
        <f>VLOOKUP(B46,CALCULATOR!B:E,4,FALSE)</f>
        <v>4.8600000000000003</v>
      </c>
      <c r="I46">
        <f t="shared" ref="I46" si="72">$C46*H46</f>
        <v>0.1566864</v>
      </c>
      <c r="J46" s="1">
        <f>VLOOKUP(B46,CALCULATOR!B:F,5,FALSE)</f>
        <v>4.72</v>
      </c>
      <c r="K46">
        <f t="shared" ref="K46" si="73">$C46*J46</f>
        <v>0.15217279999999997</v>
      </c>
      <c r="L46">
        <f t="shared" si="61"/>
        <v>0.15217279999999997</v>
      </c>
    </row>
    <row r="47" spans="1:12">
      <c r="A47" t="s">
        <v>146</v>
      </c>
      <c r="B47" t="s">
        <v>249</v>
      </c>
      <c r="C47" s="1">
        <v>-0.24437999999999999</v>
      </c>
      <c r="D47" s="1">
        <f>VLOOKUP(B47,CALCULATOR!B:C,2,FALSE)</f>
        <v>0.215</v>
      </c>
      <c r="E47">
        <f t="shared" si="0"/>
        <v>-5.2541699999999997E-2</v>
      </c>
      <c r="F47" s="1">
        <f>VLOOKUP(B47,CALCULATOR!B:D,3,FALSE)</f>
        <v>0.215</v>
      </c>
      <c r="G47">
        <f t="shared" si="0"/>
        <v>-5.2541699999999997E-2</v>
      </c>
      <c r="H47" s="1">
        <f>VLOOKUP(B47,CALCULATOR!B:E,4,FALSE)</f>
        <v>0.159</v>
      </c>
      <c r="I47">
        <f t="shared" ref="I47" si="74">$C47*H47</f>
        <v>-3.8856419999999996E-2</v>
      </c>
      <c r="J47" s="1">
        <f>VLOOKUP(B47,CALCULATOR!B:F,5,FALSE)</f>
        <v>0.13500000000000001</v>
      </c>
      <c r="K47">
        <f t="shared" ref="K47" si="75">$C47*J47</f>
        <v>-3.2991300000000001E-2</v>
      </c>
      <c r="L47">
        <f t="shared" si="61"/>
        <v>-3.2991300000000001E-2</v>
      </c>
    </row>
    <row r="48" spans="1:12">
      <c r="A48" t="s">
        <v>147</v>
      </c>
      <c r="B48" t="s">
        <v>250</v>
      </c>
      <c r="C48" s="1">
        <v>-3.6499999999999998E-4</v>
      </c>
      <c r="D48" s="1">
        <f>VLOOKUP(B48,CALCULATOR!B:C,2,FALSE)</f>
        <v>0.22500000000000001</v>
      </c>
      <c r="E48">
        <f t="shared" si="0"/>
        <v>-8.2125000000000004E-5</v>
      </c>
      <c r="F48" s="1">
        <f>VLOOKUP(B48,CALCULATOR!B:D,3,FALSE)</f>
        <v>0.22500000000000001</v>
      </c>
      <c r="G48">
        <f t="shared" si="0"/>
        <v>-8.2125000000000004E-5</v>
      </c>
      <c r="H48" s="1">
        <f>VLOOKUP(B48,CALCULATOR!B:E,4,FALSE)</f>
        <v>0.29599999999999999</v>
      </c>
      <c r="I48">
        <f t="shared" ref="I48" si="76">$C48*H48</f>
        <v>-1.0803999999999999E-4</v>
      </c>
      <c r="J48" s="1">
        <f>VLOOKUP(B48,CALCULATOR!B:F,5,FALSE)</f>
        <v>0.33300000000000002</v>
      </c>
      <c r="K48">
        <f t="shared" ref="K48" si="77">$C48*J48</f>
        <v>-1.21545E-4</v>
      </c>
      <c r="L48">
        <f t="shared" si="61"/>
        <v>-1.21545E-4</v>
      </c>
    </row>
    <row r="49" spans="1:12">
      <c r="A49" t="s">
        <v>163</v>
      </c>
      <c r="B49" t="s">
        <v>251</v>
      </c>
      <c r="C49" s="1">
        <v>4.5948000000000003E-2</v>
      </c>
      <c r="D49" s="1">
        <f>VLOOKUP(B49,CALCULATOR!B:C,2,FALSE)</f>
        <v>2.552</v>
      </c>
      <c r="E49">
        <f t="shared" si="0"/>
        <v>0.11725929600000001</v>
      </c>
      <c r="F49" s="1">
        <f>VLOOKUP(B49,CALCULATOR!B:D,3,FALSE)</f>
        <v>2.552</v>
      </c>
      <c r="G49">
        <f t="shared" si="0"/>
        <v>0.11725929600000001</v>
      </c>
      <c r="H49" s="1">
        <f>VLOOKUP(B49,CALCULATOR!B:E,4,FALSE)</f>
        <v>2.5720000000000001</v>
      </c>
      <c r="I49">
        <f t="shared" ref="I49" si="78">$C49*H49</f>
        <v>0.11817825600000001</v>
      </c>
      <c r="J49" s="1">
        <f>VLOOKUP(B49,CALCULATOR!B:F,5,FALSE)</f>
        <v>2.6080000000000001</v>
      </c>
      <c r="K49">
        <f t="shared" ref="K49" si="79">$C49*J49</f>
        <v>0.11983238400000001</v>
      </c>
      <c r="L49">
        <f t="shared" si="61"/>
        <v>0.11983238400000001</v>
      </c>
    </row>
    <row r="50" spans="1:12">
      <c r="C50" s="1"/>
      <c r="D50" s="1" t="e">
        <f>VLOOKUP(B50,CALCULATOR!B:C,2,FALSE)</f>
        <v>#N/A</v>
      </c>
      <c r="F50" s="1" t="e">
        <f>VLOOKUP(B50,CALCULATOR!B:D,3,FALSE)</f>
        <v>#N/A</v>
      </c>
      <c r="H50" s="1" t="e">
        <f>VLOOKUP(B50,CALCULATOR!B:E,4,FALSE)</f>
        <v>#N/A</v>
      </c>
      <c r="J50" s="1" t="e">
        <f>VLOOKUP(B50,CALCULATOR!B:F,5,FALSE)</f>
        <v>#N/A</v>
      </c>
    </row>
    <row r="51" spans="1:12">
      <c r="A51" t="s">
        <v>117</v>
      </c>
      <c r="B51" t="s">
        <v>252</v>
      </c>
      <c r="C51" s="1">
        <v>3.9559999999999998E-2</v>
      </c>
      <c r="D51" s="1">
        <f>VLOOKUP(B51,CALCULATOR!B:C,2,FALSE)</f>
        <v>2.34</v>
      </c>
      <c r="E51">
        <f t="shared" si="0"/>
        <v>9.2570399999999983E-2</v>
      </c>
      <c r="F51" s="1">
        <f>VLOOKUP(B51,CALCULATOR!B:D,3,FALSE)</f>
        <v>2.34</v>
      </c>
      <c r="G51">
        <f t="shared" si="0"/>
        <v>9.2570399999999983E-2</v>
      </c>
      <c r="H51" s="1">
        <f>VLOOKUP(B51,CALCULATOR!B:E,4,FALSE)</f>
        <v>2.4460000000000002</v>
      </c>
      <c r="I51">
        <f t="shared" ref="I51" si="80">$C51*H51</f>
        <v>9.6763760000000004E-2</v>
      </c>
      <c r="J51" s="1">
        <f>VLOOKUP(B51,CALCULATOR!B:F,5,FALSE)</f>
        <v>2.484</v>
      </c>
      <c r="K51">
        <f t="shared" ref="K51" si="81">$C51*J51</f>
        <v>9.826704E-2</v>
      </c>
      <c r="L51">
        <f t="shared" ref="L51:L59" si="82">C51*J51</f>
        <v>9.826704E-2</v>
      </c>
    </row>
    <row r="52" spans="1:12">
      <c r="A52" t="s">
        <v>118</v>
      </c>
      <c r="B52" t="s">
        <v>253</v>
      </c>
      <c r="C52" s="1">
        <v>-0.28138800000000003</v>
      </c>
      <c r="D52" s="1">
        <f>VLOOKUP(B52,CALCULATOR!B:C,2,FALSE)</f>
        <v>2.052</v>
      </c>
      <c r="E52">
        <f t="shared" si="0"/>
        <v>-0.57740817600000005</v>
      </c>
      <c r="F52" s="1">
        <f>VLOOKUP(B52,CALCULATOR!B:D,3,FALSE)</f>
        <v>2.052</v>
      </c>
      <c r="G52">
        <f t="shared" si="0"/>
        <v>-0.57740817600000005</v>
      </c>
      <c r="H52" s="1">
        <f>VLOOKUP(B52,CALCULATOR!B:E,4,FALSE)</f>
        <v>2.2130000000000001</v>
      </c>
      <c r="I52">
        <f t="shared" ref="I52" si="83">$C52*H52</f>
        <v>-0.62271164400000012</v>
      </c>
      <c r="J52" s="1">
        <f>VLOOKUP(B52,CALCULATOR!B:F,5,FALSE)</f>
        <v>2.0209999999999999</v>
      </c>
      <c r="K52">
        <f t="shared" ref="K52" si="84">$C52*J52</f>
        <v>-0.56868514800000003</v>
      </c>
      <c r="L52">
        <f t="shared" si="82"/>
        <v>-0.56868514800000003</v>
      </c>
    </row>
    <row r="53" spans="1:12">
      <c r="A53" t="s">
        <v>123</v>
      </c>
      <c r="B53" t="s">
        <v>254</v>
      </c>
      <c r="C53" s="1">
        <v>0.11912</v>
      </c>
      <c r="D53" s="1">
        <f>VLOOKUP(B53,CALCULATOR!B:C,2,FALSE)</f>
        <v>4.2156900000000004</v>
      </c>
      <c r="E53">
        <f t="shared" si="0"/>
        <v>0.50217299280000005</v>
      </c>
      <c r="F53" s="1">
        <f>VLOOKUP(B53,CALCULATOR!B:D,3,FALSE)</f>
        <v>4.2156900000000004</v>
      </c>
      <c r="G53">
        <f t="shared" si="0"/>
        <v>0.50217299280000005</v>
      </c>
      <c r="H53" s="1">
        <f>VLOOKUP(B53,CALCULATOR!B:E,4,FALSE)</f>
        <v>4.28</v>
      </c>
      <c r="I53">
        <f t="shared" ref="I53" si="85">$C53*H53</f>
        <v>0.5098336</v>
      </c>
      <c r="J53" s="1">
        <f>VLOOKUP(B53,CALCULATOR!B:F,5,FALSE)</f>
        <v>4.5</v>
      </c>
      <c r="K53">
        <f t="shared" ref="K53" si="86">$C53*J53</f>
        <v>0.53604000000000007</v>
      </c>
      <c r="L53">
        <f t="shared" si="82"/>
        <v>0.53604000000000007</v>
      </c>
    </row>
    <row r="54" spans="1:12">
      <c r="A54" t="s">
        <v>132</v>
      </c>
      <c r="B54" t="s">
        <v>132</v>
      </c>
      <c r="C54" s="1">
        <v>4.4261000000000002E-2</v>
      </c>
      <c r="D54" s="1">
        <f>VLOOKUP(B54,CALCULATOR!B:C,2,FALSE)</f>
        <v>0.115</v>
      </c>
      <c r="E54">
        <f t="shared" si="0"/>
        <v>5.0900150000000007E-3</v>
      </c>
      <c r="F54" s="1">
        <f>VLOOKUP(B54,CALCULATOR!B:D,3,FALSE)</f>
        <v>0.115</v>
      </c>
      <c r="G54">
        <f t="shared" si="0"/>
        <v>5.0900150000000007E-3</v>
      </c>
      <c r="H54" s="1">
        <f>VLOOKUP(B54,CALCULATOR!B:E,4,FALSE)</f>
        <v>0.104</v>
      </c>
      <c r="I54">
        <f t="shared" ref="I54" si="87">$C54*H54</f>
        <v>4.603144E-3</v>
      </c>
      <c r="J54" s="1">
        <f>VLOOKUP(B54,CALCULATOR!B:F,5,FALSE)</f>
        <v>0.11899999999999999</v>
      </c>
      <c r="K54">
        <f t="shared" ref="K54" si="88">$C54*J54</f>
        <v>5.2670590000000002E-3</v>
      </c>
      <c r="L54">
        <f t="shared" si="82"/>
        <v>5.2670590000000002E-3</v>
      </c>
    </row>
    <row r="55" spans="1:12">
      <c r="A55" t="s">
        <v>134</v>
      </c>
      <c r="B55" t="s">
        <v>134</v>
      </c>
      <c r="C55" s="1">
        <v>4.0815999999999998E-2</v>
      </c>
      <c r="D55" s="1">
        <f>VLOOKUP(B55,CALCULATOR!B:C,2,FALSE)</f>
        <v>0.09</v>
      </c>
      <c r="E55">
        <f t="shared" si="0"/>
        <v>3.6734399999999996E-3</v>
      </c>
      <c r="F55" s="1">
        <f>VLOOKUP(B55,CALCULATOR!B:D,3,FALSE)</f>
        <v>0.09</v>
      </c>
      <c r="G55">
        <f t="shared" si="0"/>
        <v>3.6734399999999996E-3</v>
      </c>
      <c r="H55" s="1">
        <f>VLOOKUP(B55,CALCULATOR!B:E,4,FALSE)</f>
        <v>0.161</v>
      </c>
      <c r="I55">
        <f t="shared" ref="I55" si="89">$C55*H55</f>
        <v>6.5713760000000003E-3</v>
      </c>
      <c r="J55" s="1">
        <f>VLOOKUP(B55,CALCULATOR!B:F,5,FALSE)</f>
        <v>0.15</v>
      </c>
      <c r="K55">
        <f t="shared" ref="K55" si="90">$C55*J55</f>
        <v>6.1223999999999992E-3</v>
      </c>
      <c r="L55">
        <f t="shared" si="82"/>
        <v>6.1223999999999992E-3</v>
      </c>
    </row>
    <row r="56" spans="1:12">
      <c r="A56" t="s">
        <v>135</v>
      </c>
      <c r="B56" t="s">
        <v>135</v>
      </c>
      <c r="C56" s="1">
        <v>8.7842000000000003E-2</v>
      </c>
      <c r="D56" s="1">
        <f>VLOOKUP(B56,CALCULATOR!B:C,2,FALSE)</f>
        <v>7.1999999999999995E-2</v>
      </c>
      <c r="E56">
        <f t="shared" si="0"/>
        <v>6.324624E-3</v>
      </c>
      <c r="F56" s="1">
        <f>VLOOKUP(B56,CALCULATOR!B:D,3,FALSE)</f>
        <v>7.1999999999999995E-2</v>
      </c>
      <c r="G56">
        <f t="shared" si="0"/>
        <v>6.324624E-3</v>
      </c>
      <c r="H56" s="1">
        <f>VLOOKUP(B56,CALCULATOR!B:E,4,FALSE)</f>
        <v>6.7000000000000004E-2</v>
      </c>
      <c r="I56">
        <f t="shared" ref="I56" si="91">$C56*H56</f>
        <v>5.8854140000000003E-3</v>
      </c>
      <c r="J56" s="1">
        <f>VLOOKUP(B56,CALCULATOR!B:F,5,FALSE)</f>
        <v>8.6999999999999994E-2</v>
      </c>
      <c r="K56">
        <f t="shared" ref="K56" si="92">$C56*J56</f>
        <v>7.6422539999999994E-3</v>
      </c>
      <c r="L56">
        <f t="shared" si="82"/>
        <v>7.6422539999999994E-3</v>
      </c>
    </row>
    <row r="57" spans="1:12">
      <c r="A57" t="s">
        <v>137</v>
      </c>
      <c r="B57" t="s">
        <v>137</v>
      </c>
      <c r="C57" s="1">
        <v>-2.069E-2</v>
      </c>
      <c r="D57" s="1">
        <f>VLOOKUP(B57,CALCULATOR!B:C,2,FALSE)</f>
        <v>9.0999999999999998E-2</v>
      </c>
      <c r="E57">
        <f t="shared" si="0"/>
        <v>-1.8827899999999999E-3</v>
      </c>
      <c r="F57" s="1">
        <f>VLOOKUP(B57,CALCULATOR!B:D,3,FALSE)</f>
        <v>9.0999999999999998E-2</v>
      </c>
      <c r="G57">
        <f t="shared" si="0"/>
        <v>-1.8827899999999999E-3</v>
      </c>
      <c r="H57" s="1">
        <f>VLOOKUP(B57,CALCULATOR!B:E,4,FALSE)</f>
        <v>9.4E-2</v>
      </c>
      <c r="I57">
        <f t="shared" ref="I57" si="93">$C57*H57</f>
        <v>-1.9448600000000001E-3</v>
      </c>
      <c r="J57" s="1">
        <f>VLOOKUP(B57,CALCULATOR!B:F,5,FALSE)</f>
        <v>8.2000000000000003E-2</v>
      </c>
      <c r="K57">
        <f t="shared" ref="K57" si="94">$C57*J57</f>
        <v>-1.69658E-3</v>
      </c>
      <c r="L57">
        <f t="shared" si="82"/>
        <v>-1.69658E-3</v>
      </c>
    </row>
    <row r="58" spans="1:12">
      <c r="A58" t="s">
        <v>136</v>
      </c>
      <c r="B58" t="s">
        <v>136</v>
      </c>
      <c r="C58" s="1">
        <v>-5.3934000000000003E-2</v>
      </c>
      <c r="D58" s="1">
        <f>VLOOKUP(B58,CALCULATOR!B:C,2,FALSE)</f>
        <v>6.4000000000000001E-2</v>
      </c>
      <c r="E58">
        <f t="shared" si="0"/>
        <v>-3.4517760000000001E-3</v>
      </c>
      <c r="F58" s="1">
        <f>VLOOKUP(B58,CALCULATOR!B:D,3,FALSE)</f>
        <v>6.4000000000000001E-2</v>
      </c>
      <c r="G58">
        <f t="shared" si="0"/>
        <v>-3.4517760000000001E-3</v>
      </c>
      <c r="H58" s="1">
        <f>VLOOKUP(B58,CALCULATOR!B:E,4,FALSE)</f>
        <v>8.8999999999999996E-2</v>
      </c>
      <c r="I58">
        <f t="shared" ref="I58" si="95">$C58*H58</f>
        <v>-4.800126E-3</v>
      </c>
      <c r="J58" s="1">
        <f>VLOOKUP(B58,CALCULATOR!B:F,5,FALSE)</f>
        <v>0.1</v>
      </c>
      <c r="K58">
        <f t="shared" ref="K58" si="96">$C58*J58</f>
        <v>-5.3934000000000005E-3</v>
      </c>
      <c r="L58">
        <f t="shared" si="82"/>
        <v>-5.3934000000000005E-3</v>
      </c>
    </row>
    <row r="59" spans="1:12">
      <c r="A59" t="s">
        <v>133</v>
      </c>
      <c r="B59" t="s">
        <v>133</v>
      </c>
      <c r="C59" s="1">
        <v>-5.6086999999999998E-2</v>
      </c>
      <c r="D59" s="1">
        <f>VLOOKUP(B59,CALCULATOR!B:C,2,FALSE)</f>
        <v>0.45200000000000001</v>
      </c>
      <c r="E59">
        <f t="shared" si="0"/>
        <v>-2.5351324000000001E-2</v>
      </c>
      <c r="F59" s="1">
        <f>VLOOKUP(B59,CALCULATOR!B:D,3,FALSE)</f>
        <v>0.45200000000000001</v>
      </c>
      <c r="G59">
        <f t="shared" si="0"/>
        <v>-2.5351324000000001E-2</v>
      </c>
      <c r="H59" s="1">
        <f>VLOOKUP(B59,CALCULATOR!B:E,4,FALSE)</f>
        <v>0.33500000000000002</v>
      </c>
      <c r="I59">
        <f t="shared" ref="I59" si="97">$C59*H59</f>
        <v>-1.8789145E-2</v>
      </c>
      <c r="J59" s="1">
        <f>VLOOKUP(B59,CALCULATOR!B:F,5,FALSE)</f>
        <v>0.308</v>
      </c>
      <c r="K59">
        <f t="shared" ref="K59" si="98">$C59*J59</f>
        <v>-1.7274795999999999E-2</v>
      </c>
      <c r="L59">
        <f t="shared" si="82"/>
        <v>-1.7274795999999999E-2</v>
      </c>
    </row>
    <row r="60" spans="1:12">
      <c r="E60" s="1">
        <f>SUM(E10:E59)+C9</f>
        <v>1.1141992300000014</v>
      </c>
      <c r="G60" s="1">
        <f>SUM(G10:G59)+C9</f>
        <v>1.1141992300000014</v>
      </c>
      <c r="I60" s="1">
        <f>SUM(I10:I59)+C9</f>
        <v>1.0809992059999987</v>
      </c>
      <c r="K60" s="1">
        <f>SUM(K10:K59)+C9</f>
        <v>1.6312302119999984</v>
      </c>
      <c r="L60" s="1">
        <f>SUM(L10:L59)+C9</f>
        <v>1.6312302119999984</v>
      </c>
    </row>
    <row r="62" spans="1:12">
      <c r="E62">
        <f>(EXP(E60)/(1+EXP(E60)))</f>
        <v>0.75291114858512342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6"/>
  <sheetViews>
    <sheetView tabSelected="1" workbookViewId="0">
      <pane ySplit="8" topLeftCell="A15" activePane="bottomLeft" state="frozen"/>
      <selection pane="bottomLeft" activeCell="J27" sqref="J27"/>
    </sheetView>
  </sheetViews>
  <sheetFormatPr baseColWidth="10" defaultRowHeight="14" x14ac:dyDescent="0"/>
  <cols>
    <col min="1" max="1" width="44.5" bestFit="1" customWidth="1"/>
    <col min="2" max="2" width="0" hidden="1" customWidth="1"/>
    <col min="3" max="3" width="10.83203125" style="16"/>
    <col min="4" max="4" width="16" style="4" bestFit="1" customWidth="1"/>
    <col min="5" max="6" width="10.83203125" style="16"/>
  </cols>
  <sheetData>
    <row r="2" spans="1:7" ht="101" customHeight="1"/>
    <row r="3" spans="1:7">
      <c r="A3" s="82" t="s">
        <v>166</v>
      </c>
      <c r="B3" s="83"/>
      <c r="C3" s="84">
        <f>'Demo Calc'!D3</f>
        <v>0.75291114858512342</v>
      </c>
    </row>
    <row r="4" spans="1:7">
      <c r="A4" s="82" t="s">
        <v>165</v>
      </c>
      <c r="B4" s="83"/>
      <c r="C4" s="84">
        <f>'Demo Calc'!D4</f>
        <v>0.75291114858512342</v>
      </c>
    </row>
    <row r="5" spans="1:7">
      <c r="A5" s="82" t="s">
        <v>167</v>
      </c>
      <c r="B5" s="83"/>
      <c r="C5" s="84">
        <f>'Demo Calc'!D5</f>
        <v>0.7466830272198024</v>
      </c>
    </row>
    <row r="6" spans="1:7">
      <c r="A6" s="82" t="s">
        <v>168</v>
      </c>
      <c r="B6" s="83"/>
      <c r="C6" s="84">
        <f>'Demo Calc'!D6</f>
        <v>0.83633809579817353</v>
      </c>
    </row>
    <row r="7" spans="1:7">
      <c r="A7" s="20"/>
      <c r="B7" s="21"/>
      <c r="C7" s="85" t="s">
        <v>166</v>
      </c>
      <c r="D7" s="87" t="s">
        <v>227</v>
      </c>
      <c r="E7" s="89" t="s">
        <v>167</v>
      </c>
      <c r="F7" s="91" t="s">
        <v>168</v>
      </c>
    </row>
    <row r="8" spans="1:7">
      <c r="A8" s="81"/>
      <c r="B8" s="22"/>
      <c r="C8" s="86"/>
      <c r="D8" s="88"/>
      <c r="E8" s="90"/>
      <c r="F8" s="92"/>
    </row>
    <row r="9" spans="1:7">
      <c r="A9" s="23" t="s">
        <v>148</v>
      </c>
      <c r="B9" s="24" t="s">
        <v>148</v>
      </c>
      <c r="C9" s="12">
        <f t="shared" ref="C9:C15" si="0">D9</f>
        <v>2E-3</v>
      </c>
      <c r="D9" s="25">
        <v>2E-3</v>
      </c>
      <c r="E9" s="25">
        <v>7.0000000000000001E-3</v>
      </c>
      <c r="F9" s="26">
        <v>1.4999999999999999E-2</v>
      </c>
      <c r="G9" s="1"/>
    </row>
    <row r="10" spans="1:7">
      <c r="A10" s="23" t="s">
        <v>149</v>
      </c>
      <c r="B10" s="24" t="s">
        <v>149</v>
      </c>
      <c r="C10" s="12">
        <f t="shared" si="0"/>
        <v>8.4000000000000005E-2</v>
      </c>
      <c r="D10" s="25">
        <v>8.4000000000000005E-2</v>
      </c>
      <c r="E10" s="25">
        <v>9.9000000000000005E-2</v>
      </c>
      <c r="F10" s="26">
        <v>7.1999999999999995E-2</v>
      </c>
      <c r="G10" s="1"/>
    </row>
    <row r="11" spans="1:7">
      <c r="A11" s="23" t="s">
        <v>150</v>
      </c>
      <c r="B11" s="24" t="s">
        <v>150</v>
      </c>
      <c r="C11" s="12">
        <f t="shared" si="0"/>
        <v>0.223</v>
      </c>
      <c r="D11" s="25">
        <v>0.223</v>
      </c>
      <c r="E11" s="25">
        <v>0.124</v>
      </c>
      <c r="F11" s="26">
        <v>0.104</v>
      </c>
      <c r="G11" s="1"/>
    </row>
    <row r="12" spans="1:7">
      <c r="A12" s="23" t="s">
        <v>151</v>
      </c>
      <c r="B12" s="24" t="s">
        <v>151</v>
      </c>
      <c r="C12" s="12">
        <f t="shared" si="0"/>
        <v>3.7999999999999999E-2</v>
      </c>
      <c r="D12" s="25">
        <v>3.7999999999999999E-2</v>
      </c>
      <c r="E12" s="25">
        <v>8.1000000000000003E-2</v>
      </c>
      <c r="F12" s="26">
        <v>5.1999999999999998E-2</v>
      </c>
      <c r="G12" s="1"/>
    </row>
    <row r="13" spans="1:7">
      <c r="A13" s="23" t="s">
        <v>152</v>
      </c>
      <c r="B13" s="24" t="s">
        <v>152</v>
      </c>
      <c r="C13" s="12">
        <f t="shared" si="0"/>
        <v>6.3E-2</v>
      </c>
      <c r="D13" s="25">
        <v>6.3E-2</v>
      </c>
      <c r="E13" s="25">
        <v>5.5E-2</v>
      </c>
      <c r="F13" s="26">
        <v>5.8000000000000003E-2</v>
      </c>
      <c r="G13" s="1"/>
    </row>
    <row r="14" spans="1:7">
      <c r="A14" s="23" t="s">
        <v>153</v>
      </c>
      <c r="B14" s="24" t="s">
        <v>153</v>
      </c>
      <c r="C14" s="12">
        <f t="shared" si="0"/>
        <v>8.9999999999999993E-3</v>
      </c>
      <c r="D14" s="25">
        <v>8.9999999999999993E-3</v>
      </c>
      <c r="E14" s="25">
        <v>0.01</v>
      </c>
      <c r="F14" s="26">
        <v>1.0999999999999999E-2</v>
      </c>
      <c r="G14" s="1"/>
    </row>
    <row r="15" spans="1:7">
      <c r="A15" s="23" t="s">
        <v>120</v>
      </c>
      <c r="B15" s="24" t="s">
        <v>120</v>
      </c>
      <c r="C15" s="12">
        <f t="shared" si="0"/>
        <v>0.59</v>
      </c>
      <c r="D15" s="25">
        <v>0.59</v>
      </c>
      <c r="E15" s="25">
        <v>0.55600000000000005</v>
      </c>
      <c r="F15" s="26">
        <v>0.55000000000000004</v>
      </c>
      <c r="G15" s="1"/>
    </row>
    <row r="16" spans="1:7" ht="25">
      <c r="A16" s="79" t="s">
        <v>169</v>
      </c>
      <c r="B16" s="21"/>
      <c r="C16" s="55">
        <f>D16</f>
        <v>7.9000000000000001E-2</v>
      </c>
      <c r="D16" s="80">
        <v>7.9000000000000001E-2</v>
      </c>
      <c r="E16" s="51">
        <v>0.05</v>
      </c>
      <c r="F16" s="52">
        <v>3.4000000000000002E-2</v>
      </c>
      <c r="G16" s="1"/>
    </row>
    <row r="17" spans="1:7">
      <c r="A17" s="27" t="s">
        <v>170</v>
      </c>
      <c r="B17" s="22"/>
      <c r="C17" s="12">
        <f t="shared" ref="C17:C77" si="1">D17</f>
        <v>5.0999999999999997E-2</v>
      </c>
      <c r="D17" s="5">
        <v>5.0999999999999997E-2</v>
      </c>
      <c r="E17" s="25">
        <v>3.9E-2</v>
      </c>
      <c r="F17" s="26">
        <v>2.8000000000000001E-2</v>
      </c>
      <c r="G17" s="1"/>
    </row>
    <row r="18" spans="1:7">
      <c r="A18" s="27" t="s">
        <v>171</v>
      </c>
      <c r="B18" s="22"/>
      <c r="C18" s="12">
        <f t="shared" si="1"/>
        <v>0.05</v>
      </c>
      <c r="D18" s="5">
        <v>0.05</v>
      </c>
      <c r="E18" s="25">
        <v>3.6999999999999998E-2</v>
      </c>
      <c r="F18" s="26">
        <v>2.5999999999999999E-2</v>
      </c>
      <c r="G18" s="1"/>
    </row>
    <row r="19" spans="1:7">
      <c r="A19" s="27" t="s">
        <v>172</v>
      </c>
      <c r="B19" s="22"/>
      <c r="C19" s="12">
        <f t="shared" si="1"/>
        <v>4.9000000000000002E-2</v>
      </c>
      <c r="D19" s="5">
        <v>4.9000000000000002E-2</v>
      </c>
      <c r="E19" s="25">
        <v>4.8000000000000001E-2</v>
      </c>
      <c r="F19" s="26">
        <v>3.9E-2</v>
      </c>
    </row>
    <row r="20" spans="1:7">
      <c r="A20" s="27" t="s">
        <v>173</v>
      </c>
      <c r="B20" s="22"/>
      <c r="C20" s="12">
        <f t="shared" si="1"/>
        <v>5.1999999999999998E-2</v>
      </c>
      <c r="D20" s="5">
        <v>5.1999999999999998E-2</v>
      </c>
      <c r="E20" s="25">
        <v>4.4999999999999998E-2</v>
      </c>
      <c r="F20" s="26">
        <v>3.9E-2</v>
      </c>
    </row>
    <row r="21" spans="1:7">
      <c r="A21" s="27" t="s">
        <v>174</v>
      </c>
      <c r="B21" s="22"/>
      <c r="C21" s="12">
        <f t="shared" si="1"/>
        <v>9.0999999999999998E-2</v>
      </c>
      <c r="D21" s="5">
        <v>9.0999999999999998E-2</v>
      </c>
      <c r="E21" s="25">
        <v>8.1000000000000003E-2</v>
      </c>
      <c r="F21" s="26">
        <v>6.9000000000000006E-2</v>
      </c>
    </row>
    <row r="22" spans="1:7">
      <c r="A22" s="27" t="s">
        <v>175</v>
      </c>
      <c r="B22" s="22"/>
      <c r="C22" s="12">
        <f t="shared" si="1"/>
        <v>0.10199999999999999</v>
      </c>
      <c r="D22" s="5">
        <v>0.10199999999999999</v>
      </c>
      <c r="E22" s="25">
        <v>9.1999999999999998E-2</v>
      </c>
      <c r="F22" s="26">
        <v>8.5000000000000006E-2</v>
      </c>
    </row>
    <row r="23" spans="1:7">
      <c r="A23" s="27" t="s">
        <v>176</v>
      </c>
      <c r="B23" s="22"/>
      <c r="C23" s="12">
        <f t="shared" si="1"/>
        <v>0.11600000000000001</v>
      </c>
      <c r="D23" s="5">
        <v>0.11600000000000001</v>
      </c>
      <c r="E23" s="25">
        <v>0.105</v>
      </c>
      <c r="F23" s="26">
        <v>9.8000000000000004E-2</v>
      </c>
    </row>
    <row r="24" spans="1:7">
      <c r="A24" s="27" t="s">
        <v>177</v>
      </c>
      <c r="B24" s="22"/>
      <c r="C24" s="12">
        <f t="shared" si="1"/>
        <v>0.128</v>
      </c>
      <c r="D24" s="5">
        <v>0.128</v>
      </c>
      <c r="E24" s="25">
        <v>0.127</v>
      </c>
      <c r="F24" s="26">
        <v>0.123</v>
      </c>
    </row>
    <row r="25" spans="1:7">
      <c r="A25" s="27" t="s">
        <v>178</v>
      </c>
      <c r="B25" s="22"/>
      <c r="C25" s="12">
        <f t="shared" si="1"/>
        <v>0.129</v>
      </c>
      <c r="D25" s="5">
        <v>0.129</v>
      </c>
      <c r="E25" s="25">
        <v>0.13700000000000001</v>
      </c>
      <c r="F25" s="26">
        <v>0.14599999999999999</v>
      </c>
    </row>
    <row r="26" spans="1:7">
      <c r="A26" s="27" t="s">
        <v>179</v>
      </c>
      <c r="B26" s="22"/>
      <c r="C26" s="12">
        <f t="shared" si="1"/>
        <v>9.5000000000000001E-2</v>
      </c>
      <c r="D26" s="5">
        <v>9.5000000000000001E-2</v>
      </c>
      <c r="E26" s="25">
        <v>0.13500000000000001</v>
      </c>
      <c r="F26" s="26">
        <v>0.157</v>
      </c>
    </row>
    <row r="27" spans="1:7">
      <c r="A27" s="27" t="s">
        <v>180</v>
      </c>
      <c r="B27" s="22"/>
      <c r="C27" s="12">
        <f t="shared" si="1"/>
        <v>3.6999999999999998E-2</v>
      </c>
      <c r="D27" s="5">
        <v>3.6999999999999998E-2</v>
      </c>
      <c r="E27" s="25">
        <v>4.9000000000000002E-2</v>
      </c>
      <c r="F27" s="26">
        <v>6.6000000000000003E-2</v>
      </c>
    </row>
    <row r="28" spans="1:7">
      <c r="A28" s="27" t="s">
        <v>181</v>
      </c>
      <c r="B28" s="22"/>
      <c r="C28" s="12">
        <f t="shared" si="1"/>
        <v>0.01</v>
      </c>
      <c r="D28" s="5">
        <v>0.01</v>
      </c>
      <c r="E28" s="25">
        <v>2.3E-2</v>
      </c>
      <c r="F28" s="26">
        <v>3.3000000000000002E-2</v>
      </c>
    </row>
    <row r="29" spans="1:7">
      <c r="A29" s="27" t="s">
        <v>182</v>
      </c>
      <c r="B29" s="22"/>
      <c r="C29" s="12">
        <f t="shared" si="1"/>
        <v>1.2E-2</v>
      </c>
      <c r="D29" s="5">
        <v>1.2E-2</v>
      </c>
      <c r="E29" s="25">
        <v>3.2000000000000001E-2</v>
      </c>
      <c r="F29" s="26">
        <v>5.7000000000000002E-2</v>
      </c>
    </row>
    <row r="30" spans="1:7" hidden="1">
      <c r="A30" s="28" t="s">
        <v>183</v>
      </c>
      <c r="B30" s="22" t="s">
        <v>230</v>
      </c>
      <c r="C30" s="13">
        <f>ROUND(((C16*1)+(C17*2)+(C18*3)+(C19*4)+(C20*5)+(C21*6)+(C22*7)+(C23*8)+(C24*9)+(C25*10)+(C26*11)+(C27*12)+(C28*13)+(C29*14))/SUM(C16:C29),3)</f>
        <v>7.1970000000000001</v>
      </c>
      <c r="D30" s="3">
        <f>ROUND(((D16*1)+(D17*2)+(D18*3)+(D19*4)+(D20*5)+(D21*6)+(D22*7)+(D23*8)+(D24*9)+(D25*10)+(D26*11)+(D27*12)+(D28*13)+(D29*14))/SUM(D16:D29),3)</f>
        <v>7.1970000000000001</v>
      </c>
      <c r="E30" s="3">
        <f>ROUND(((E16*1)+(E17*2)+(E18*3)+(E19*4)+(E20*5)+(E21*6)+(E22*7)+(E23*8)+(E24*9)+(E25*10)+(E26*11)+(E27*12)+(E28*13)+(E29*14))/SUM(E16:E29),3)</f>
        <v>7.9589999999999996</v>
      </c>
      <c r="F30" s="3">
        <f>ROUND(((F16*1)+(F17*2)+(F18*3)+(F19*4)+(F20*5)+(F21*6)+(F22*7)+(F23*8)+(F24*9)+(F25*10)+(F26*11)+(F27*12)+(F28*13)+(F29*14))/SUM(F16:F29),3)</f>
        <v>8.625</v>
      </c>
    </row>
    <row r="31" spans="1:7">
      <c r="A31" s="40" t="s">
        <v>121</v>
      </c>
      <c r="B31" s="41" t="s">
        <v>231</v>
      </c>
      <c r="C31" s="56">
        <f t="shared" si="1"/>
        <v>0.84799999999999998</v>
      </c>
      <c r="D31" s="43">
        <v>0.84799999999999998</v>
      </c>
      <c r="E31" s="43">
        <v>0.88600000000000001</v>
      </c>
      <c r="F31" s="44">
        <v>0.92500000000000004</v>
      </c>
    </row>
    <row r="32" spans="1:7">
      <c r="A32" s="23" t="s">
        <v>122</v>
      </c>
      <c r="B32" s="22" t="s">
        <v>232</v>
      </c>
      <c r="C32" s="12">
        <f t="shared" si="1"/>
        <v>0.34499999999999997</v>
      </c>
      <c r="D32" s="25">
        <v>0.34499999999999997</v>
      </c>
      <c r="E32" s="25">
        <v>0.27500000000000002</v>
      </c>
      <c r="F32" s="26">
        <v>0.20399999999999999</v>
      </c>
    </row>
    <row r="33" spans="1:6" ht="28" customHeight="1">
      <c r="A33" s="49" t="s">
        <v>226</v>
      </c>
      <c r="B33" s="21"/>
      <c r="C33" s="55">
        <f t="shared" si="1"/>
        <v>0.39200000000000002</v>
      </c>
      <c r="D33" s="51">
        <v>0.39200000000000002</v>
      </c>
      <c r="E33" s="51">
        <v>0.41399999999999998</v>
      </c>
      <c r="F33" s="52">
        <v>0.436</v>
      </c>
    </row>
    <row r="34" spans="1:6">
      <c r="A34" s="27" t="s">
        <v>184</v>
      </c>
      <c r="B34" s="22"/>
      <c r="C34" s="12">
        <f t="shared" si="1"/>
        <v>0.47399999999999998</v>
      </c>
      <c r="D34" s="25">
        <v>0.47399999999999998</v>
      </c>
      <c r="E34" s="25">
        <v>0.48699999999999999</v>
      </c>
      <c r="F34" s="26">
        <v>0.48399999999999999</v>
      </c>
    </row>
    <row r="35" spans="1:6">
      <c r="A35" s="78" t="s">
        <v>185</v>
      </c>
      <c r="B35" s="41"/>
      <c r="C35" s="56">
        <f t="shared" si="1"/>
        <v>0.13400000000000001</v>
      </c>
      <c r="D35" s="43">
        <v>0.13400000000000001</v>
      </c>
      <c r="E35" s="43">
        <v>9.9000000000000005E-2</v>
      </c>
      <c r="F35" s="44">
        <v>0.08</v>
      </c>
    </row>
    <row r="36" spans="1:6" hidden="1">
      <c r="A36" s="27" t="s">
        <v>183</v>
      </c>
      <c r="B36" s="22" t="s">
        <v>233</v>
      </c>
      <c r="C36" s="57">
        <f>ROUND((C33*1+C34*2+C35*3)/SUM(C33:C35),3)</f>
        <v>1.742</v>
      </c>
      <c r="D36" s="58">
        <f>ROUND((D33*1+D34*2+D35*3)/SUM(D33:D35),3)</f>
        <v>1.742</v>
      </c>
      <c r="E36" s="58">
        <f>ROUND((E33*1+E34*2+E35*3)/SUM(E33:E35),3)</f>
        <v>1.6850000000000001</v>
      </c>
      <c r="F36" s="59">
        <f>ROUND((F33*1+F34*2+F35*3)/SUM(F33:F35),3)</f>
        <v>1.6439999999999999</v>
      </c>
    </row>
    <row r="37" spans="1:6" ht="42">
      <c r="A37" s="29" t="s">
        <v>225</v>
      </c>
      <c r="B37" s="22"/>
      <c r="C37" s="12">
        <f t="shared" si="1"/>
        <v>0.151</v>
      </c>
      <c r="D37" s="25">
        <v>0.151</v>
      </c>
      <c r="E37" s="25">
        <v>0.246</v>
      </c>
      <c r="F37" s="26">
        <v>0.13200000000000001</v>
      </c>
    </row>
    <row r="38" spans="1:6">
      <c r="A38" s="6" t="s">
        <v>184</v>
      </c>
      <c r="B38" s="22"/>
      <c r="C38" s="12">
        <f t="shared" si="1"/>
        <v>0.52800000000000002</v>
      </c>
      <c r="D38" s="25">
        <v>0.52800000000000002</v>
      </c>
      <c r="E38" s="25">
        <v>0.54100000000000004</v>
      </c>
      <c r="F38" s="26">
        <v>0.58799999999999997</v>
      </c>
    </row>
    <row r="39" spans="1:6">
      <c r="A39" s="6" t="s">
        <v>185</v>
      </c>
      <c r="B39" s="22"/>
      <c r="C39" s="12">
        <f t="shared" si="1"/>
        <v>0.32100000000000001</v>
      </c>
      <c r="D39" s="25">
        <v>0.32100000000000001</v>
      </c>
      <c r="E39" s="25">
        <v>0.21299999999999999</v>
      </c>
      <c r="F39" s="26">
        <v>0.28000000000000003</v>
      </c>
    </row>
    <row r="40" spans="1:6" hidden="1">
      <c r="A40" s="6" t="s">
        <v>183</v>
      </c>
      <c r="B40" s="22" t="s">
        <v>234</v>
      </c>
      <c r="C40" s="57">
        <f>ROUND((C37*1+C38*2+C39*3)/SUM(C37:C39),3)</f>
        <v>2.17</v>
      </c>
      <c r="D40" s="58">
        <f>ROUND((D37*1+D38*2+D39*3)/SUM(D37:D39),3)</f>
        <v>2.17</v>
      </c>
      <c r="E40" s="58">
        <f>ROUND((E37*1+E38*2+E39*3)/SUM(E37:E39),3)</f>
        <v>1.9670000000000001</v>
      </c>
      <c r="F40" s="59">
        <f>ROUND((F37*1+F38*2+F39*3)/SUM(F37:F39),3)</f>
        <v>2.1480000000000001</v>
      </c>
    </row>
    <row r="41" spans="1:6" ht="42">
      <c r="A41" s="49" t="s">
        <v>224</v>
      </c>
      <c r="B41" s="21"/>
      <c r="C41" s="12">
        <f t="shared" si="1"/>
        <v>0.25800000000000001</v>
      </c>
      <c r="D41" s="51">
        <v>0.25800000000000001</v>
      </c>
      <c r="E41" s="51">
        <v>5.5E-2</v>
      </c>
      <c r="F41" s="52">
        <v>0.17699999999999999</v>
      </c>
    </row>
    <row r="42" spans="1:6">
      <c r="A42" s="6" t="s">
        <v>184</v>
      </c>
      <c r="B42" s="22"/>
      <c r="C42" s="12">
        <f t="shared" si="1"/>
        <v>0.50700000000000001</v>
      </c>
      <c r="D42" s="25">
        <v>0.50700000000000001</v>
      </c>
      <c r="E42" s="25">
        <v>0.17399999999999999</v>
      </c>
      <c r="F42" s="26">
        <v>0.55700000000000005</v>
      </c>
    </row>
    <row r="43" spans="1:6">
      <c r="A43" s="10" t="s">
        <v>185</v>
      </c>
      <c r="B43" s="41"/>
      <c r="C43" s="12">
        <f t="shared" si="1"/>
        <v>0.23599999999999999</v>
      </c>
      <c r="D43" s="43">
        <v>0.23599999999999999</v>
      </c>
      <c r="E43" s="43">
        <v>0.77100000000000002</v>
      </c>
      <c r="F43" s="44">
        <v>0.26600000000000001</v>
      </c>
    </row>
    <row r="44" spans="1:6" hidden="1">
      <c r="A44" s="6" t="s">
        <v>183</v>
      </c>
      <c r="B44" s="22" t="s">
        <v>235</v>
      </c>
      <c r="C44" s="57">
        <f>ROUND((C41*1+C42*2+C43*3)/SUM(C41:C43),3)</f>
        <v>1.978</v>
      </c>
      <c r="D44" s="58">
        <f>ROUND((D41*1+D42*2+D43*3)/SUM(D41:D43),3)</f>
        <v>1.978</v>
      </c>
      <c r="E44" s="58">
        <f>ROUND((E41*1+E42*2+E43*3)/SUM(E41:E43),3)</f>
        <v>2.7160000000000002</v>
      </c>
      <c r="F44" s="59">
        <f>ROUND((F41*1+F42*2+F43*3)/SUM(F41:F43),3)</f>
        <v>2.089</v>
      </c>
    </row>
    <row r="45" spans="1:6" ht="42">
      <c r="A45" s="29" t="s">
        <v>228</v>
      </c>
      <c r="B45" s="22"/>
      <c r="C45" s="12">
        <f t="shared" si="1"/>
        <v>0.41599999999999998</v>
      </c>
      <c r="D45" s="25">
        <v>0.41599999999999998</v>
      </c>
      <c r="E45" s="25">
        <v>0.36499999999999999</v>
      </c>
      <c r="F45" s="26">
        <v>0.27399999999999997</v>
      </c>
    </row>
    <row r="46" spans="1:6">
      <c r="A46" s="6" t="s">
        <v>186</v>
      </c>
      <c r="B46" s="22"/>
      <c r="C46" s="12">
        <f t="shared" si="1"/>
        <v>0.13400000000000001</v>
      </c>
      <c r="D46" s="25">
        <v>0.13400000000000001</v>
      </c>
      <c r="E46" s="25">
        <v>0.155</v>
      </c>
      <c r="F46" s="26">
        <v>0.152</v>
      </c>
    </row>
    <row r="47" spans="1:6">
      <c r="A47" s="6" t="s">
        <v>187</v>
      </c>
      <c r="B47" s="22"/>
      <c r="C47" s="12">
        <f t="shared" si="1"/>
        <v>0.19900000000000001</v>
      </c>
      <c r="D47" s="25">
        <v>0.19900000000000001</v>
      </c>
      <c r="E47" s="25">
        <v>0.221</v>
      </c>
      <c r="F47" s="26">
        <v>0.25600000000000001</v>
      </c>
    </row>
    <row r="48" spans="1:6">
      <c r="A48" s="6" t="s">
        <v>188</v>
      </c>
      <c r="B48" s="22"/>
      <c r="C48" s="12">
        <f t="shared" si="1"/>
        <v>0.124</v>
      </c>
      <c r="D48" s="25">
        <v>0.124</v>
      </c>
      <c r="E48" s="25">
        <v>0.13900000000000001</v>
      </c>
      <c r="F48" s="26">
        <v>0.17699999999999999</v>
      </c>
    </row>
    <row r="49" spans="1:6">
      <c r="A49" s="6" t="s">
        <v>189</v>
      </c>
      <c r="B49" s="22"/>
      <c r="C49" s="12">
        <f t="shared" si="1"/>
        <v>6.9000000000000006E-2</v>
      </c>
      <c r="D49" s="25">
        <v>6.9000000000000006E-2</v>
      </c>
      <c r="E49" s="25">
        <v>6.5000000000000002E-2</v>
      </c>
      <c r="F49" s="26">
        <v>7.8E-2</v>
      </c>
    </row>
    <row r="50" spans="1:6">
      <c r="A50" s="6" t="s">
        <v>190</v>
      </c>
      <c r="B50" s="22"/>
      <c r="C50" s="12">
        <f t="shared" si="1"/>
        <v>2.1000000000000001E-2</v>
      </c>
      <c r="D50" s="25">
        <v>2.1000000000000001E-2</v>
      </c>
      <c r="E50" s="25">
        <v>2.4E-2</v>
      </c>
      <c r="F50" s="26">
        <v>3.1E-2</v>
      </c>
    </row>
    <row r="51" spans="1:6">
      <c r="A51" s="6" t="s">
        <v>191</v>
      </c>
      <c r="B51" s="22"/>
      <c r="C51" s="12">
        <f t="shared" si="1"/>
        <v>1.4E-2</v>
      </c>
      <c r="D51" s="25">
        <v>1.4E-2</v>
      </c>
      <c r="E51" s="25">
        <v>1.3000000000000001E-2</v>
      </c>
      <c r="F51" s="26">
        <v>1.3999999999999999E-2</v>
      </c>
    </row>
    <row r="52" spans="1:6">
      <c r="A52" s="7" t="s">
        <v>192</v>
      </c>
      <c r="B52" s="22"/>
      <c r="C52" s="12">
        <f t="shared" si="1"/>
        <v>2.4E-2</v>
      </c>
      <c r="D52" s="25">
        <v>2.4E-2</v>
      </c>
      <c r="E52" s="25">
        <v>1.7000000000000001E-2</v>
      </c>
      <c r="F52" s="26">
        <v>1.8000000000000002E-2</v>
      </c>
    </row>
    <row r="53" spans="1:6" hidden="1">
      <c r="A53" s="8" t="s">
        <v>183</v>
      </c>
      <c r="B53" s="22" t="s">
        <v>236</v>
      </c>
      <c r="C53" s="14">
        <f>ROUND((C45*1+C46*2+C47*3+C48*4+C49*5+C50*6+C51*7+C52*8)/SUM(C45:C52),3)</f>
        <v>2.5350000000000001</v>
      </c>
      <c r="D53" s="18">
        <f>ROUND((D45*1+D46*2+D47*3+D48*4+D49*5+D50*6+D51*7+D52*8)/SUM(D45:D52),3)</f>
        <v>2.5350000000000001</v>
      </c>
      <c r="E53" s="18">
        <f>ROUND((E45*1+E46*2+E47*3+E48*4+E49*5+E50*6+E51*7+E52*8)/SUM(E45:E52),3)</f>
        <v>2.593</v>
      </c>
      <c r="F53" s="18">
        <f>ROUND((F45*1+F46*2+F47*3+F48*4+F49*5+F50*6+F51*7+F52*8)/SUM(F45:F52),3)</f>
        <v>2.8719999999999999</v>
      </c>
    </row>
    <row r="54" spans="1:6" ht="42">
      <c r="A54" s="49" t="s">
        <v>223</v>
      </c>
      <c r="B54" s="21"/>
      <c r="C54" s="12">
        <f t="shared" si="1"/>
        <v>2.9000000000000001E-2</v>
      </c>
      <c r="D54" s="71">
        <v>2.9000000000000001E-2</v>
      </c>
      <c r="E54" s="72">
        <v>0.03</v>
      </c>
      <c r="F54" s="73">
        <v>2.3E-2</v>
      </c>
    </row>
    <row r="55" spans="1:6">
      <c r="A55" s="6" t="s">
        <v>186</v>
      </c>
      <c r="B55" s="22"/>
      <c r="C55" s="12">
        <f t="shared" si="1"/>
        <v>0.13600000000000001</v>
      </c>
      <c r="D55" s="30">
        <v>0.13600000000000001</v>
      </c>
      <c r="E55" s="60">
        <v>0.14499999999999999</v>
      </c>
      <c r="F55" s="61">
        <v>0.11600000000000001</v>
      </c>
    </row>
    <row r="56" spans="1:6">
      <c r="A56" s="6" t="s">
        <v>187</v>
      </c>
      <c r="B56" s="22"/>
      <c r="C56" s="12">
        <f t="shared" si="1"/>
        <v>0.27400000000000002</v>
      </c>
      <c r="D56" s="30">
        <v>0.27400000000000002</v>
      </c>
      <c r="E56" s="60">
        <v>0.26400000000000001</v>
      </c>
      <c r="F56" s="61">
        <v>0.219</v>
      </c>
    </row>
    <row r="57" spans="1:6">
      <c r="A57" s="6" t="s">
        <v>188</v>
      </c>
      <c r="B57" s="22"/>
      <c r="C57" s="12">
        <f t="shared" si="1"/>
        <v>0.26400000000000001</v>
      </c>
      <c r="D57" s="30">
        <v>0.26400000000000001</v>
      </c>
      <c r="E57" s="60">
        <v>0.29299999999999998</v>
      </c>
      <c r="F57" s="61">
        <v>0.29199999999999998</v>
      </c>
    </row>
    <row r="58" spans="1:6">
      <c r="A58" s="6" t="s">
        <v>189</v>
      </c>
      <c r="B58" s="22"/>
      <c r="C58" s="12">
        <f t="shared" si="1"/>
        <v>0.18099999999999999</v>
      </c>
      <c r="D58" s="30">
        <v>0.18099999999999999</v>
      </c>
      <c r="E58" s="60">
        <v>0.159</v>
      </c>
      <c r="F58" s="61">
        <v>0.19500000000000001</v>
      </c>
    </row>
    <row r="59" spans="1:6">
      <c r="A59" s="6" t="s">
        <v>190</v>
      </c>
      <c r="B59" s="22"/>
      <c r="C59" s="12">
        <f t="shared" si="1"/>
        <v>7.0999999999999994E-2</v>
      </c>
      <c r="D59" s="30">
        <v>7.0999999999999994E-2</v>
      </c>
      <c r="E59" s="60">
        <v>6.2E-2</v>
      </c>
      <c r="F59" s="61">
        <v>8.5999999999999993E-2</v>
      </c>
    </row>
    <row r="60" spans="1:6">
      <c r="A60" s="6" t="s">
        <v>191</v>
      </c>
      <c r="B60" s="22"/>
      <c r="C60" s="12">
        <f t="shared" si="1"/>
        <v>2.3E-2</v>
      </c>
      <c r="D60" s="30">
        <v>2.3E-2</v>
      </c>
      <c r="E60" s="60">
        <v>2.8000000000000001E-2</v>
      </c>
      <c r="F60" s="61">
        <v>4.1000000000000002E-2</v>
      </c>
    </row>
    <row r="61" spans="1:6">
      <c r="A61" s="74" t="s">
        <v>192</v>
      </c>
      <c r="B61" s="41"/>
      <c r="C61" s="12">
        <f t="shared" si="1"/>
        <v>2.3E-2</v>
      </c>
      <c r="D61" s="75">
        <v>2.3E-2</v>
      </c>
      <c r="E61" s="76">
        <v>1.9E-2</v>
      </c>
      <c r="F61" s="77">
        <v>2.7E-2</v>
      </c>
    </row>
    <row r="62" spans="1:6" hidden="1">
      <c r="A62" s="8" t="s">
        <v>183</v>
      </c>
      <c r="B62" s="22" t="s">
        <v>237</v>
      </c>
      <c r="C62" s="17">
        <f>ROUND((C54*1+C55*2+C56*3+C57*4+C58*5+C59*6+C60*7+C61*8)/SUM(C54:C61),3)</f>
        <v>3.851</v>
      </c>
      <c r="D62" s="18">
        <f t="shared" ref="D62:F62" si="2">ROUND((D54*1+D55*2+D56*3+D57*4+D58*5+D59*6+D60*7+D61*8)/SUM(D54:D61),3)</f>
        <v>3.851</v>
      </c>
      <c r="E62" s="18">
        <f t="shared" si="2"/>
        <v>3.7989999999999999</v>
      </c>
      <c r="F62" s="18">
        <f t="shared" si="2"/>
        <v>4.0780000000000003</v>
      </c>
    </row>
    <row r="63" spans="1:6" ht="25">
      <c r="A63" s="9" t="s">
        <v>193</v>
      </c>
      <c r="B63" s="22"/>
      <c r="C63" s="12">
        <f t="shared" si="1"/>
        <v>0.13800000000000001</v>
      </c>
      <c r="D63" s="30">
        <v>0.13800000000000001</v>
      </c>
      <c r="E63" s="30">
        <v>0.13300000000000001</v>
      </c>
      <c r="F63" s="62">
        <v>0.23699999999999999</v>
      </c>
    </row>
    <row r="64" spans="1:6">
      <c r="A64" s="6" t="s">
        <v>194</v>
      </c>
      <c r="B64" s="22"/>
      <c r="C64" s="12">
        <f t="shared" si="1"/>
        <v>0.21299999999999999</v>
      </c>
      <c r="D64" s="30">
        <v>0.21299999999999999</v>
      </c>
      <c r="E64" s="30">
        <v>0.192</v>
      </c>
      <c r="F64" s="62">
        <v>0.23699999999999999</v>
      </c>
    </row>
    <row r="65" spans="1:6">
      <c r="A65" s="6" t="s">
        <v>195</v>
      </c>
      <c r="B65" s="22"/>
      <c r="C65" s="12">
        <f t="shared" si="1"/>
        <v>0.22700000000000001</v>
      </c>
      <c r="D65" s="30">
        <v>0.22700000000000001</v>
      </c>
      <c r="E65" s="30">
        <v>0.219</v>
      </c>
      <c r="F65" s="62">
        <v>0.20300000000000001</v>
      </c>
    </row>
    <row r="66" spans="1:6">
      <c r="A66" s="6" t="s">
        <v>196</v>
      </c>
      <c r="B66" s="22"/>
      <c r="C66" s="12">
        <f t="shared" si="1"/>
        <v>0.255</v>
      </c>
      <c r="D66" s="30">
        <v>0.255</v>
      </c>
      <c r="E66" s="30">
        <v>0.27300000000000002</v>
      </c>
      <c r="F66" s="62">
        <v>0.19700000000000001</v>
      </c>
    </row>
    <row r="67" spans="1:6">
      <c r="A67" s="6" t="s">
        <v>197</v>
      </c>
      <c r="B67" s="22"/>
      <c r="C67" s="12">
        <f t="shared" si="1"/>
        <v>0.10100000000000001</v>
      </c>
      <c r="D67" s="30">
        <v>0.10100000000000001</v>
      </c>
      <c r="E67" s="30">
        <v>9.7000000000000003E-2</v>
      </c>
      <c r="F67" s="62">
        <v>6.9000000000000006E-2</v>
      </c>
    </row>
    <row r="68" spans="1:6">
      <c r="A68" s="6" t="s">
        <v>198</v>
      </c>
      <c r="B68" s="22"/>
      <c r="C68" s="12">
        <f t="shared" si="1"/>
        <v>0.05</v>
      </c>
      <c r="D68" s="30">
        <v>0.05</v>
      </c>
      <c r="E68" s="30">
        <v>5.0999999999999997E-2</v>
      </c>
      <c r="F68" s="62">
        <v>3.5999999999999997E-2</v>
      </c>
    </row>
    <row r="69" spans="1:6">
      <c r="A69" s="6" t="s">
        <v>199</v>
      </c>
      <c r="B69" s="22"/>
      <c r="C69" s="12">
        <f t="shared" si="1"/>
        <v>1.6E-2</v>
      </c>
      <c r="D69" s="30">
        <v>1.6E-2</v>
      </c>
      <c r="E69" s="30">
        <v>3.4000000000000002E-2</v>
      </c>
      <c r="F69" s="62">
        <v>0.02</v>
      </c>
    </row>
    <row r="70" spans="1:6">
      <c r="A70" s="10" t="s">
        <v>200</v>
      </c>
      <c r="B70" s="22"/>
      <c r="C70" s="12">
        <f t="shared" si="1"/>
        <v>0</v>
      </c>
      <c r="D70" s="30">
        <v>0</v>
      </c>
      <c r="E70" s="30">
        <v>1E-3</v>
      </c>
      <c r="F70" s="62">
        <v>1E-3</v>
      </c>
    </row>
    <row r="71" spans="1:6" hidden="1">
      <c r="A71" s="11" t="s">
        <v>183</v>
      </c>
      <c r="B71" s="22" t="s">
        <v>238</v>
      </c>
      <c r="C71" s="17">
        <f>ROUND((C63*8+C64*7+C65*6+C66*5+C67*4+C68*3+C69*2+C70*1)/SUM(C63:C70),3)</f>
        <v>5.8179999999999996</v>
      </c>
      <c r="D71" s="17">
        <f t="shared" ref="D71:F71" si="3">ROUND((D63*8+D64*7+D65*6+D66*5+D67*4+D68*3+D69*2+D70*1)/SUM(D63:D70),3)</f>
        <v>5.8179999999999996</v>
      </c>
      <c r="E71" s="17">
        <f t="shared" si="3"/>
        <v>5.6970000000000001</v>
      </c>
      <c r="F71" s="17">
        <f t="shared" si="3"/>
        <v>6.1829999999999998</v>
      </c>
    </row>
    <row r="72" spans="1:6">
      <c r="A72" s="63" t="s">
        <v>119</v>
      </c>
      <c r="B72" s="64" t="s">
        <v>239</v>
      </c>
      <c r="C72" s="69">
        <f t="shared" si="1"/>
        <v>9.7850000000000001</v>
      </c>
      <c r="D72" s="66">
        <v>9.7850000000000001</v>
      </c>
      <c r="E72" s="66">
        <v>10.32</v>
      </c>
      <c r="F72" s="70">
        <v>11.081</v>
      </c>
    </row>
    <row r="73" spans="1:6" ht="28">
      <c r="A73" s="29" t="s">
        <v>210</v>
      </c>
      <c r="B73" s="22"/>
      <c r="C73" s="12">
        <f t="shared" si="1"/>
        <v>1.7000000000000001E-2</v>
      </c>
      <c r="D73" s="25">
        <v>1.7000000000000001E-2</v>
      </c>
      <c r="E73" s="25">
        <v>1.4E-2</v>
      </c>
      <c r="F73" s="26">
        <v>0.01</v>
      </c>
    </row>
    <row r="74" spans="1:6">
      <c r="A74" s="6" t="s">
        <v>201</v>
      </c>
      <c r="B74" s="22"/>
      <c r="C74" s="12">
        <f t="shared" si="1"/>
        <v>8.8999999999999996E-2</v>
      </c>
      <c r="D74" s="25">
        <v>8.8999999999999996E-2</v>
      </c>
      <c r="E74" s="25">
        <v>8.1000000000000003E-2</v>
      </c>
      <c r="F74" s="26">
        <v>7.4999999999999997E-2</v>
      </c>
    </row>
    <row r="75" spans="1:6">
      <c r="A75" s="6" t="s">
        <v>202</v>
      </c>
      <c r="B75" s="22"/>
      <c r="C75" s="12">
        <f t="shared" si="1"/>
        <v>0.439</v>
      </c>
      <c r="D75" s="25">
        <v>0.439</v>
      </c>
      <c r="E75" s="25">
        <v>0.42599999999999999</v>
      </c>
      <c r="F75" s="26">
        <v>0.41</v>
      </c>
    </row>
    <row r="76" spans="1:6">
      <c r="A76" s="6" t="s">
        <v>203</v>
      </c>
      <c r="B76" s="22"/>
      <c r="C76" s="12">
        <f t="shared" si="1"/>
        <v>0.28399999999999997</v>
      </c>
      <c r="D76" s="25">
        <v>0.28399999999999997</v>
      </c>
      <c r="E76" s="25">
        <v>0.32300000000000001</v>
      </c>
      <c r="F76" s="26">
        <v>0.34300000000000003</v>
      </c>
    </row>
    <row r="77" spans="1:6">
      <c r="A77" s="6" t="s">
        <v>204</v>
      </c>
      <c r="B77" s="22"/>
      <c r="C77" s="12">
        <f t="shared" si="1"/>
        <v>0.17100000000000001</v>
      </c>
      <c r="D77" s="25">
        <v>0.17100000000000001</v>
      </c>
      <c r="E77" s="25">
        <v>0.155</v>
      </c>
      <c r="F77" s="26">
        <v>0.16300000000000001</v>
      </c>
    </row>
    <row r="78" spans="1:6" hidden="1">
      <c r="A78" s="6" t="s">
        <v>183</v>
      </c>
      <c r="B78" s="22" t="s">
        <v>240</v>
      </c>
      <c r="C78" s="14">
        <f>ROUND((C73*1+C74*2+C75*3+C76*4+C77*4)/SUM(C73:C77),3)</f>
        <v>3.3319999999999999</v>
      </c>
      <c r="D78" s="18">
        <f t="shared" ref="D78:E78" si="4">ROUND((D73*1+D74*2+D75*3+D76*4+D77*4)/SUM(D73:D77),3)</f>
        <v>3.3319999999999999</v>
      </c>
      <c r="E78" s="18">
        <f t="shared" si="4"/>
        <v>3.3690000000000002</v>
      </c>
      <c r="F78" s="18">
        <f>ROUND((F73*1+F74*2+F75*3+F76*4+F77*5)/SUM(F73:F77),3)</f>
        <v>3.573</v>
      </c>
    </row>
    <row r="79" spans="1:6">
      <c r="A79" s="63" t="s">
        <v>164</v>
      </c>
      <c r="B79" s="64" t="s">
        <v>241</v>
      </c>
      <c r="C79" s="65">
        <f>D79</f>
        <v>4.8992800000000001</v>
      </c>
      <c r="D79" s="66">
        <v>4.8992800000000001</v>
      </c>
      <c r="E79" s="67">
        <v>4.8369999999999997</v>
      </c>
      <c r="F79" s="68">
        <v>4.8499999999999996</v>
      </c>
    </row>
    <row r="80" spans="1:6" ht="56">
      <c r="A80" s="29" t="s">
        <v>211</v>
      </c>
      <c r="B80" s="22"/>
      <c r="C80" s="12">
        <f t="shared" ref="C80:C106" si="5">D80</f>
        <v>0.17100000000000001</v>
      </c>
      <c r="D80" s="25">
        <v>0.17100000000000001</v>
      </c>
      <c r="E80" s="25">
        <v>0.13900000000000001</v>
      </c>
      <c r="F80" s="26">
        <v>0.106</v>
      </c>
    </row>
    <row r="81" spans="1:6">
      <c r="A81" s="6" t="s">
        <v>205</v>
      </c>
      <c r="B81" s="22"/>
      <c r="C81" s="12">
        <f t="shared" si="5"/>
        <v>0.214</v>
      </c>
      <c r="D81" s="25">
        <v>0.214</v>
      </c>
      <c r="E81" s="25">
        <v>0.20599999999999999</v>
      </c>
      <c r="F81" s="26">
        <v>0.13300000000000001</v>
      </c>
    </row>
    <row r="82" spans="1:6">
      <c r="A82" s="6" t="s">
        <v>206</v>
      </c>
      <c r="B82" s="22"/>
      <c r="C82" s="12">
        <f t="shared" si="5"/>
        <v>0.247</v>
      </c>
      <c r="D82" s="25">
        <v>0.247</v>
      </c>
      <c r="E82" s="25">
        <v>0.22900000000000001</v>
      </c>
      <c r="F82" s="26">
        <v>0.16200000000000001</v>
      </c>
    </row>
    <row r="83" spans="1:6">
      <c r="A83" s="6" t="s">
        <v>207</v>
      </c>
      <c r="B83" s="22"/>
      <c r="C83" s="12">
        <f t="shared" si="5"/>
        <v>0.17799999999999999</v>
      </c>
      <c r="D83" s="25">
        <v>0.17799999999999999</v>
      </c>
      <c r="E83" s="25">
        <v>0.17799999999999999</v>
      </c>
      <c r="F83" s="26">
        <v>0.159</v>
      </c>
    </row>
    <row r="84" spans="1:6">
      <c r="A84" s="6" t="s">
        <v>208</v>
      </c>
      <c r="B84" s="22"/>
      <c r="C84" s="12">
        <f t="shared" si="5"/>
        <v>0.09</v>
      </c>
      <c r="D84" s="25">
        <v>0.09</v>
      </c>
      <c r="E84" s="25">
        <v>0.105</v>
      </c>
      <c r="F84" s="26">
        <v>0.13</v>
      </c>
    </row>
    <row r="85" spans="1:6">
      <c r="A85" s="6" t="s">
        <v>209</v>
      </c>
      <c r="B85" s="22"/>
      <c r="C85" s="12">
        <f t="shared" si="5"/>
        <v>0.1</v>
      </c>
      <c r="D85" s="25">
        <v>0.1</v>
      </c>
      <c r="E85" s="25">
        <v>0.14299999999999999</v>
      </c>
      <c r="F85" s="26">
        <v>0.311</v>
      </c>
    </row>
    <row r="86" spans="1:6" hidden="1">
      <c r="A86" s="6" t="s">
        <v>183</v>
      </c>
      <c r="B86" s="22" t="s">
        <v>242</v>
      </c>
      <c r="C86" s="14">
        <f>ROUND((C80*1+C81*2+C82*3+C83*4+C84*5+C85*6)/SUM(C80:C85),3)</f>
        <v>3.1019999999999999</v>
      </c>
      <c r="D86" s="18">
        <f t="shared" ref="D86:F86" si="6">ROUND((D80*1+D81*2+D82*3+D83*4+D84*5+D85*6)/SUM(D80:D85),3)</f>
        <v>3.1019999999999999</v>
      </c>
      <c r="E86" s="18">
        <f t="shared" si="6"/>
        <v>3.3330000000000002</v>
      </c>
      <c r="F86" s="18">
        <f t="shared" si="6"/>
        <v>4.0060000000000002</v>
      </c>
    </row>
    <row r="87" spans="1:6" ht="56">
      <c r="A87" s="49" t="s">
        <v>212</v>
      </c>
      <c r="B87" s="21"/>
      <c r="C87" s="55">
        <f t="shared" si="5"/>
        <v>0.16400000000000001</v>
      </c>
      <c r="D87" s="51">
        <v>0.16400000000000001</v>
      </c>
      <c r="E87" s="51">
        <v>0.23100000000000001</v>
      </c>
      <c r="F87" s="52">
        <v>0.20799999999999999</v>
      </c>
    </row>
    <row r="88" spans="1:6">
      <c r="A88" s="6" t="s">
        <v>205</v>
      </c>
      <c r="B88" s="22"/>
      <c r="C88" s="12">
        <f t="shared" si="5"/>
        <v>0.109</v>
      </c>
      <c r="D88" s="25">
        <v>0.109</v>
      </c>
      <c r="E88" s="25">
        <v>0.129</v>
      </c>
      <c r="F88" s="26">
        <v>0.115</v>
      </c>
    </row>
    <row r="89" spans="1:6">
      <c r="A89" s="6" t="s">
        <v>206</v>
      </c>
      <c r="B89" s="22"/>
      <c r="C89" s="12">
        <f t="shared" si="5"/>
        <v>0.30199999999999999</v>
      </c>
      <c r="D89" s="25">
        <v>0.30199999999999999</v>
      </c>
      <c r="E89" s="25">
        <v>0.27</v>
      </c>
      <c r="F89" s="26">
        <v>0.20799999999999999</v>
      </c>
    </row>
    <row r="90" spans="1:6">
      <c r="A90" s="6" t="s">
        <v>207</v>
      </c>
      <c r="B90" s="22"/>
      <c r="C90" s="12">
        <f t="shared" si="5"/>
        <v>0.24299999999999999</v>
      </c>
      <c r="D90" s="25">
        <v>0.24299999999999999</v>
      </c>
      <c r="E90" s="25">
        <v>0.19500000000000001</v>
      </c>
      <c r="F90" s="26">
        <v>0.17499999999999999</v>
      </c>
    </row>
    <row r="91" spans="1:6">
      <c r="A91" s="6" t="s">
        <v>208</v>
      </c>
      <c r="B91" s="22"/>
      <c r="C91" s="12">
        <f t="shared" si="5"/>
        <v>0.106</v>
      </c>
      <c r="D91" s="25">
        <v>0.106</v>
      </c>
      <c r="E91" s="25">
        <v>9.5000000000000001E-2</v>
      </c>
      <c r="F91" s="26">
        <v>0.125</v>
      </c>
    </row>
    <row r="92" spans="1:6">
      <c r="A92" s="10" t="s">
        <v>209</v>
      </c>
      <c r="B92" s="41"/>
      <c r="C92" s="56">
        <f t="shared" si="5"/>
        <v>7.5999999999999998E-2</v>
      </c>
      <c r="D92" s="43">
        <v>7.5999999999999998E-2</v>
      </c>
      <c r="E92" s="43">
        <v>0.08</v>
      </c>
      <c r="F92" s="44">
        <v>0.17</v>
      </c>
    </row>
    <row r="93" spans="1:6" hidden="1">
      <c r="A93" s="6" t="s">
        <v>183</v>
      </c>
      <c r="B93" s="22" t="s">
        <v>244</v>
      </c>
      <c r="C93" s="17">
        <f>ROUND((C87*1+C88*2+C89*3+C90*4+C91*5+C92*6)/SUM(C87:C92),3)</f>
        <v>3.246</v>
      </c>
      <c r="D93" s="18">
        <f t="shared" ref="D93:F93" si="7">ROUND((D87*1+D88*2+D89*3+D90*4+D91*5+D92*6)/SUM(D87:D92),3)</f>
        <v>3.246</v>
      </c>
      <c r="E93" s="18">
        <f t="shared" si="7"/>
        <v>3.0339999999999998</v>
      </c>
      <c r="F93" s="18">
        <f t="shared" si="7"/>
        <v>3.4039999999999999</v>
      </c>
    </row>
    <row r="94" spans="1:6" ht="56">
      <c r="A94" s="29" t="s">
        <v>213</v>
      </c>
      <c r="B94" s="22"/>
      <c r="C94" s="12">
        <f t="shared" si="5"/>
        <v>0.45700000000000002</v>
      </c>
      <c r="D94" s="25">
        <v>0.45700000000000002</v>
      </c>
      <c r="E94" s="25">
        <v>0.41799999999999998</v>
      </c>
      <c r="F94" s="26">
        <v>0.34699999999999998</v>
      </c>
    </row>
    <row r="95" spans="1:6">
      <c r="A95" s="6" t="s">
        <v>205</v>
      </c>
      <c r="B95" s="22"/>
      <c r="C95" s="12">
        <f t="shared" si="5"/>
        <v>0.11600000000000001</v>
      </c>
      <c r="D95" s="25">
        <v>0.11600000000000001</v>
      </c>
      <c r="E95" s="25">
        <v>0.109</v>
      </c>
      <c r="F95" s="26">
        <v>8.4000000000000005E-2</v>
      </c>
    </row>
    <row r="96" spans="1:6">
      <c r="A96" s="6" t="s">
        <v>206</v>
      </c>
      <c r="B96" s="22"/>
      <c r="C96" s="12">
        <f t="shared" si="5"/>
        <v>0.192</v>
      </c>
      <c r="D96" s="25">
        <v>0.192</v>
      </c>
      <c r="E96" s="25">
        <v>0.216</v>
      </c>
      <c r="F96" s="26">
        <v>0.19900000000000001</v>
      </c>
    </row>
    <row r="97" spans="1:6">
      <c r="A97" s="6" t="s">
        <v>207</v>
      </c>
      <c r="B97" s="22"/>
      <c r="C97" s="12">
        <f t="shared" si="5"/>
        <v>0.124</v>
      </c>
      <c r="D97" s="25">
        <v>0.124</v>
      </c>
      <c r="E97" s="25">
        <v>0.13400000000000001</v>
      </c>
      <c r="F97" s="26">
        <v>0.16200000000000001</v>
      </c>
    </row>
    <row r="98" spans="1:6">
      <c r="A98" s="6" t="s">
        <v>208</v>
      </c>
      <c r="B98" s="22"/>
      <c r="C98" s="12">
        <f t="shared" si="5"/>
        <v>6.8000000000000005E-2</v>
      </c>
      <c r="D98" s="25">
        <v>6.8000000000000005E-2</v>
      </c>
      <c r="E98" s="25">
        <v>7.1999999999999995E-2</v>
      </c>
      <c r="F98" s="26">
        <v>0.104</v>
      </c>
    </row>
    <row r="99" spans="1:6">
      <c r="A99" s="6" t="s">
        <v>209</v>
      </c>
      <c r="B99" s="22"/>
      <c r="C99" s="12">
        <f t="shared" si="5"/>
        <v>4.2999999999999997E-2</v>
      </c>
      <c r="D99" s="25">
        <v>4.2999999999999997E-2</v>
      </c>
      <c r="E99" s="25">
        <v>0.05</v>
      </c>
      <c r="F99" s="26">
        <v>0.104</v>
      </c>
    </row>
    <row r="100" spans="1:6" hidden="1">
      <c r="A100" s="6" t="s">
        <v>183</v>
      </c>
      <c r="B100" s="22" t="s">
        <v>245</v>
      </c>
      <c r="C100" s="14">
        <f>ROUND((C94*1+C95*2+C96*3+C97*4+C98*5+C99*6)/SUM(C94:C99),3)</f>
        <v>2.359</v>
      </c>
      <c r="D100" s="18">
        <f t="shared" ref="D100:F100" si="8">ROUND((D94*1+D95*2+D96*3+D97*4+D98*5+D99*6)/SUM(D94:D99),3)</f>
        <v>2.359</v>
      </c>
      <c r="E100" s="18">
        <f t="shared" si="8"/>
        <v>2.4820000000000002</v>
      </c>
      <c r="F100" s="18">
        <f t="shared" si="8"/>
        <v>2.9039999999999999</v>
      </c>
    </row>
    <row r="101" spans="1:6" ht="56">
      <c r="A101" s="49" t="s">
        <v>214</v>
      </c>
      <c r="B101" s="21"/>
      <c r="C101" s="55">
        <f t="shared" si="5"/>
        <v>0.17699999999999999</v>
      </c>
      <c r="D101" s="51">
        <v>0.17699999999999999</v>
      </c>
      <c r="E101" s="51">
        <v>0.23400000000000001</v>
      </c>
      <c r="F101" s="52">
        <v>0.251</v>
      </c>
    </row>
    <row r="102" spans="1:6">
      <c r="A102" s="6" t="s">
        <v>205</v>
      </c>
      <c r="B102" s="22"/>
      <c r="C102" s="12">
        <f t="shared" si="5"/>
        <v>0.42499999999999999</v>
      </c>
      <c r="D102" s="25">
        <v>0.42499999999999999</v>
      </c>
      <c r="E102" s="25">
        <v>0.38300000000000001</v>
      </c>
      <c r="F102" s="26">
        <v>0.34200000000000003</v>
      </c>
    </row>
    <row r="103" spans="1:6">
      <c r="A103" s="6" t="s">
        <v>206</v>
      </c>
      <c r="B103" s="22"/>
      <c r="C103" s="12">
        <f t="shared" si="5"/>
        <v>0.27900000000000003</v>
      </c>
      <c r="D103" s="25">
        <v>0.27900000000000003</v>
      </c>
      <c r="E103" s="25">
        <v>0.25600000000000001</v>
      </c>
      <c r="F103" s="26">
        <v>0.27400000000000002</v>
      </c>
    </row>
    <row r="104" spans="1:6">
      <c r="A104" s="6" t="s">
        <v>207</v>
      </c>
      <c r="B104" s="22"/>
      <c r="C104" s="12">
        <f t="shared" si="5"/>
        <v>8.5000000000000006E-2</v>
      </c>
      <c r="D104" s="25">
        <v>8.5000000000000006E-2</v>
      </c>
      <c r="E104" s="25">
        <v>9.6000000000000002E-2</v>
      </c>
      <c r="F104" s="26">
        <v>9.1999999999999998E-2</v>
      </c>
    </row>
    <row r="105" spans="1:6">
      <c r="A105" s="6" t="s">
        <v>208</v>
      </c>
      <c r="B105" s="22"/>
      <c r="C105" s="12">
        <f t="shared" si="5"/>
        <v>2.3E-2</v>
      </c>
      <c r="D105" s="25">
        <v>2.3E-2</v>
      </c>
      <c r="E105" s="25">
        <v>2.1000000000000001E-2</v>
      </c>
      <c r="F105" s="26">
        <v>2.4E-2</v>
      </c>
    </row>
    <row r="106" spans="1:6">
      <c r="A106" s="10" t="s">
        <v>209</v>
      </c>
      <c r="B106" s="41"/>
      <c r="C106" s="56">
        <f t="shared" si="5"/>
        <v>1.0999999999999999E-2</v>
      </c>
      <c r="D106" s="43">
        <v>1.0999999999999999E-2</v>
      </c>
      <c r="E106" s="43">
        <v>0.01</v>
      </c>
      <c r="F106" s="44">
        <v>1.7000000000000001E-2</v>
      </c>
    </row>
    <row r="107" spans="1:6" hidden="1">
      <c r="A107" s="6" t="s">
        <v>183</v>
      </c>
      <c r="B107" s="22" t="s">
        <v>243</v>
      </c>
      <c r="C107" s="14">
        <f>ROUND((C101*1+C102*2+C103*3+C104*4+C105*5+C106*6)/SUM(C101:C106),3)</f>
        <v>2.3849999999999998</v>
      </c>
      <c r="D107" s="18">
        <f t="shared" ref="D107:F107" si="9">ROUND((D101*1+D102*2+D103*3+D104*4+D105*5+D106*6)/SUM(D101:D106),3)</f>
        <v>2.3849999999999998</v>
      </c>
      <c r="E107" s="18">
        <f t="shared" si="9"/>
        <v>2.3170000000000002</v>
      </c>
      <c r="F107" s="18">
        <f t="shared" si="9"/>
        <v>2.347</v>
      </c>
    </row>
    <row r="108" spans="1:6">
      <c r="A108" s="23" t="s">
        <v>138</v>
      </c>
      <c r="B108" s="22" t="s">
        <v>246</v>
      </c>
      <c r="C108" s="37">
        <f>D108</f>
        <v>0.67</v>
      </c>
      <c r="D108" s="32">
        <v>0.67</v>
      </c>
      <c r="E108" s="32">
        <v>0.625</v>
      </c>
      <c r="F108" s="33">
        <v>0.68500000000000005</v>
      </c>
    </row>
    <row r="109" spans="1:6" ht="42">
      <c r="A109" s="54" t="s">
        <v>215</v>
      </c>
      <c r="B109" s="21"/>
      <c r="C109" s="55">
        <f t="shared" ref="C109:C111" si="10">D109</f>
        <v>0.183</v>
      </c>
      <c r="D109" s="51">
        <v>0.183</v>
      </c>
      <c r="E109" s="51">
        <v>0.22800000000000001</v>
      </c>
      <c r="F109" s="52">
        <v>0.29599999999999999</v>
      </c>
    </row>
    <row r="110" spans="1:6">
      <c r="A110" s="8" t="s">
        <v>216</v>
      </c>
      <c r="B110" s="22"/>
      <c r="C110" s="12">
        <f t="shared" si="10"/>
        <v>0.41299999999999998</v>
      </c>
      <c r="D110" s="25">
        <v>0.41299999999999998</v>
      </c>
      <c r="E110" s="25">
        <v>0.41399999999999998</v>
      </c>
      <c r="F110" s="26">
        <v>0.39600000000000002</v>
      </c>
    </row>
    <row r="111" spans="1:6">
      <c r="A111" s="53" t="s">
        <v>217</v>
      </c>
      <c r="B111" s="41"/>
      <c r="C111" s="56">
        <f t="shared" si="10"/>
        <v>0.40400000000000003</v>
      </c>
      <c r="D111" s="43">
        <v>0.40400000000000003</v>
      </c>
      <c r="E111" s="43">
        <v>0.35799999999999998</v>
      </c>
      <c r="F111" s="44">
        <v>0.308</v>
      </c>
    </row>
    <row r="112" spans="1:6" hidden="1">
      <c r="A112" s="8" t="s">
        <v>183</v>
      </c>
      <c r="B112" s="22" t="s">
        <v>247</v>
      </c>
      <c r="C112" s="15">
        <f>ROUND((C109*1+C110*2+C111*3)/SUM(C109:C111),3)</f>
        <v>2.2210000000000001</v>
      </c>
      <c r="D112" s="19">
        <f t="shared" ref="D112:F112" si="11">ROUND((D109*1+D110*2+D111*3)/SUM(D109:D111),3)</f>
        <v>2.2210000000000001</v>
      </c>
      <c r="E112" s="19">
        <f t="shared" si="11"/>
        <v>2.13</v>
      </c>
      <c r="F112" s="34">
        <f t="shared" si="11"/>
        <v>2.012</v>
      </c>
    </row>
    <row r="113" spans="1:6">
      <c r="A113" s="23" t="s">
        <v>162</v>
      </c>
      <c r="B113" s="22" t="s">
        <v>248</v>
      </c>
      <c r="C113" s="38">
        <f>D113</f>
        <v>4.87</v>
      </c>
      <c r="D113" s="31">
        <v>4.87</v>
      </c>
      <c r="E113" s="35">
        <v>4.8600000000000003</v>
      </c>
      <c r="F113" s="36">
        <v>4.72</v>
      </c>
    </row>
    <row r="114" spans="1:6">
      <c r="A114" s="45" t="s">
        <v>146</v>
      </c>
      <c r="B114" s="21" t="s">
        <v>249</v>
      </c>
      <c r="C114" s="50">
        <f t="shared" ref="C114:C118" si="12">D114</f>
        <v>0.215</v>
      </c>
      <c r="D114" s="51">
        <v>0.215</v>
      </c>
      <c r="E114" s="51">
        <v>0.159</v>
      </c>
      <c r="F114" s="52">
        <v>0.13500000000000001</v>
      </c>
    </row>
    <row r="115" spans="1:6">
      <c r="A115" s="40" t="s">
        <v>147</v>
      </c>
      <c r="B115" s="41" t="s">
        <v>250</v>
      </c>
      <c r="C115" s="42">
        <f t="shared" si="12"/>
        <v>0.22500000000000001</v>
      </c>
      <c r="D115" s="43">
        <v>0.22500000000000001</v>
      </c>
      <c r="E115" s="43">
        <v>0.29599999999999999</v>
      </c>
      <c r="F115" s="44">
        <v>0.33300000000000002</v>
      </c>
    </row>
    <row r="116" spans="1:6" ht="42">
      <c r="A116" s="29" t="s">
        <v>229</v>
      </c>
      <c r="B116" s="22"/>
      <c r="C116" s="12">
        <f t="shared" si="12"/>
        <v>5.7000000000000002E-2</v>
      </c>
      <c r="D116" s="25">
        <v>5.7000000000000002E-2</v>
      </c>
      <c r="E116" s="25">
        <v>5.2999999999999999E-2</v>
      </c>
      <c r="F116" s="26">
        <v>4.3999999999999997E-2</v>
      </c>
    </row>
    <row r="117" spans="1:6">
      <c r="A117" s="8" t="s">
        <v>216</v>
      </c>
      <c r="B117" s="22"/>
      <c r="C117" s="12">
        <f t="shared" si="12"/>
        <v>0.33400000000000002</v>
      </c>
      <c r="D117" s="25">
        <v>0.33400000000000002</v>
      </c>
      <c r="E117" s="25">
        <v>0.32200000000000001</v>
      </c>
      <c r="F117" s="26">
        <v>0.30399999999999999</v>
      </c>
    </row>
    <row r="118" spans="1:6">
      <c r="A118" s="8" t="s">
        <v>217</v>
      </c>
      <c r="B118" s="22"/>
      <c r="C118" s="12">
        <f t="shared" si="12"/>
        <v>0.61</v>
      </c>
      <c r="D118" s="25">
        <v>0.61</v>
      </c>
      <c r="E118" s="25">
        <v>0.625</v>
      </c>
      <c r="F118" s="26">
        <v>0.65200000000000002</v>
      </c>
    </row>
    <row r="119" spans="1:6" hidden="1">
      <c r="A119" s="8" t="s">
        <v>183</v>
      </c>
      <c r="B119" s="22" t="s">
        <v>251</v>
      </c>
      <c r="C119" s="15">
        <f>ROUND((C116*1+C117*2+C118*3)/SUM(C116:C118),3)</f>
        <v>2.552</v>
      </c>
      <c r="D119" s="19">
        <f t="shared" ref="D119:F119" si="13">ROUND((D116*1+D117*2+D118*3)/SUM(D116:D118),3)</f>
        <v>2.552</v>
      </c>
      <c r="E119" s="19">
        <f t="shared" si="13"/>
        <v>2.5720000000000001</v>
      </c>
      <c r="F119" s="34">
        <f t="shared" si="13"/>
        <v>2.6080000000000001</v>
      </c>
    </row>
    <row r="120" spans="1:6" ht="42">
      <c r="A120" s="49" t="s">
        <v>218</v>
      </c>
      <c r="B120" s="21"/>
      <c r="C120" s="50">
        <f>D120</f>
        <v>0.16600000000000001</v>
      </c>
      <c r="D120" s="51">
        <v>0.16600000000000001</v>
      </c>
      <c r="E120" s="51">
        <v>0.154</v>
      </c>
      <c r="F120" s="52">
        <v>0.14899999999999999</v>
      </c>
    </row>
    <row r="121" spans="1:6">
      <c r="A121" s="8" t="s">
        <v>219</v>
      </c>
      <c r="B121" s="22"/>
      <c r="C121" s="37">
        <f t="shared" ref="C121:C123" si="14">D121</f>
        <v>0.41299999999999998</v>
      </c>
      <c r="D121" s="25">
        <v>0.41299999999999998</v>
      </c>
      <c r="E121" s="25">
        <v>0.375</v>
      </c>
      <c r="F121" s="26">
        <v>0.36099999999999999</v>
      </c>
    </row>
    <row r="122" spans="1:6">
      <c r="A122" s="8" t="s">
        <v>220</v>
      </c>
      <c r="B122" s="22"/>
      <c r="C122" s="37">
        <f t="shared" si="14"/>
        <v>0.33800000000000002</v>
      </c>
      <c r="D122" s="25">
        <v>0.33800000000000002</v>
      </c>
      <c r="E122" s="25">
        <v>0.34200000000000003</v>
      </c>
      <c r="F122" s="26">
        <v>0.34699999999999998</v>
      </c>
    </row>
    <row r="123" spans="1:6">
      <c r="A123" s="53" t="s">
        <v>221</v>
      </c>
      <c r="B123" s="41"/>
      <c r="C123" s="42">
        <f t="shared" si="14"/>
        <v>8.4000000000000005E-2</v>
      </c>
      <c r="D123" s="43">
        <v>8.4000000000000005E-2</v>
      </c>
      <c r="E123" s="43">
        <v>0.129</v>
      </c>
      <c r="F123" s="44">
        <v>0.14299999999999999</v>
      </c>
    </row>
    <row r="124" spans="1:6" hidden="1">
      <c r="A124" s="8" t="s">
        <v>183</v>
      </c>
      <c r="B124" s="22" t="s">
        <v>252</v>
      </c>
      <c r="C124" s="37">
        <f>ROUND((C120*1+C121*2+C122*3+C123*4)/SUM(C120:C123),3)</f>
        <v>2.34</v>
      </c>
      <c r="D124" s="35">
        <f t="shared" ref="D124:F124" si="15">ROUND((D120*1+D121*2+D122*3+D123*4)/SUM(D120:D123),3)</f>
        <v>2.34</v>
      </c>
      <c r="E124" s="35">
        <f t="shared" si="15"/>
        <v>2.4460000000000002</v>
      </c>
      <c r="F124" s="36">
        <f t="shared" si="15"/>
        <v>2.484</v>
      </c>
    </row>
    <row r="125" spans="1:6" ht="42">
      <c r="A125" s="29" t="s">
        <v>222</v>
      </c>
      <c r="B125" s="22"/>
      <c r="C125" s="37">
        <f>D125</f>
        <v>0.315</v>
      </c>
      <c r="D125" s="25">
        <v>0.315</v>
      </c>
      <c r="E125" s="25">
        <v>0.27100000000000002</v>
      </c>
      <c r="F125" s="26">
        <v>0.315</v>
      </c>
    </row>
    <row r="126" spans="1:6">
      <c r="A126" s="8" t="s">
        <v>219</v>
      </c>
      <c r="B126" s="22"/>
      <c r="C126" s="37">
        <f t="shared" ref="C126:C128" si="16">D126</f>
        <v>0.38300000000000001</v>
      </c>
      <c r="D126" s="25">
        <v>0.38300000000000001</v>
      </c>
      <c r="E126" s="25">
        <v>0.35099999999999998</v>
      </c>
      <c r="F126" s="26">
        <v>0.41499999999999998</v>
      </c>
    </row>
    <row r="127" spans="1:6">
      <c r="A127" s="8" t="s">
        <v>220</v>
      </c>
      <c r="B127" s="22"/>
      <c r="C127" s="37">
        <f t="shared" si="16"/>
        <v>0.23499999999999999</v>
      </c>
      <c r="D127" s="25">
        <v>0.23499999999999999</v>
      </c>
      <c r="E127" s="25">
        <v>0.27200000000000002</v>
      </c>
      <c r="F127" s="26">
        <v>0.20399999999999999</v>
      </c>
    </row>
    <row r="128" spans="1:6">
      <c r="A128" s="8" t="s">
        <v>221</v>
      </c>
      <c r="B128" s="22"/>
      <c r="C128" s="37">
        <f t="shared" si="16"/>
        <v>6.6000000000000003E-2</v>
      </c>
      <c r="D128" s="25">
        <v>6.6000000000000003E-2</v>
      </c>
      <c r="E128" s="25">
        <v>0.106</v>
      </c>
      <c r="F128" s="26">
        <v>6.6000000000000003E-2</v>
      </c>
    </row>
    <row r="129" spans="1:6" hidden="1">
      <c r="A129" s="8" t="s">
        <v>183</v>
      </c>
      <c r="B129" s="22" t="s">
        <v>253</v>
      </c>
      <c r="C129" s="37">
        <f>ROUND((C125*1+C126*2+C127*3+C128*4)/SUM(C125:C128),3)</f>
        <v>2.052</v>
      </c>
      <c r="D129" s="38">
        <f t="shared" ref="D129:F129" si="17">ROUND((D125*1+D126*2+D127*3+D128*4)/SUM(D125:D128),3)</f>
        <v>2.052</v>
      </c>
      <c r="E129" s="38">
        <f t="shared" si="17"/>
        <v>2.2130000000000001</v>
      </c>
      <c r="F129" s="39">
        <f t="shared" si="17"/>
        <v>2.0209999999999999</v>
      </c>
    </row>
    <row r="130" spans="1:6">
      <c r="A130" s="45" t="s">
        <v>123</v>
      </c>
      <c r="B130" s="21" t="s">
        <v>254</v>
      </c>
      <c r="C130" s="46">
        <f>D130</f>
        <v>4.2156900000000004</v>
      </c>
      <c r="D130" s="47">
        <v>4.2156900000000004</v>
      </c>
      <c r="E130" s="47">
        <v>4.28</v>
      </c>
      <c r="F130" s="48">
        <v>4.5</v>
      </c>
    </row>
    <row r="131" spans="1:6">
      <c r="A131" s="23" t="s">
        <v>132</v>
      </c>
      <c r="B131" s="22" t="s">
        <v>132</v>
      </c>
      <c r="C131" s="37">
        <f>D131</f>
        <v>0.115</v>
      </c>
      <c r="D131" s="25">
        <v>0.115</v>
      </c>
      <c r="E131" s="25">
        <v>0.104</v>
      </c>
      <c r="F131" s="26">
        <v>0.11899999999999999</v>
      </c>
    </row>
    <row r="132" spans="1:6">
      <c r="A132" s="23" t="s">
        <v>134</v>
      </c>
      <c r="B132" s="22" t="s">
        <v>134</v>
      </c>
      <c r="C132" s="37">
        <f t="shared" ref="C132:C136" si="18">D132</f>
        <v>0.09</v>
      </c>
      <c r="D132" s="25">
        <v>0.09</v>
      </c>
      <c r="E132" s="25">
        <v>0.161</v>
      </c>
      <c r="F132" s="26">
        <v>0.15</v>
      </c>
    </row>
    <row r="133" spans="1:6">
      <c r="A133" s="23" t="s">
        <v>135</v>
      </c>
      <c r="B133" s="22" t="s">
        <v>135</v>
      </c>
      <c r="C133" s="37">
        <f t="shared" si="18"/>
        <v>7.1999999999999995E-2</v>
      </c>
      <c r="D133" s="25">
        <v>7.1999999999999995E-2</v>
      </c>
      <c r="E133" s="25">
        <v>6.7000000000000004E-2</v>
      </c>
      <c r="F133" s="26">
        <v>8.6999999999999994E-2</v>
      </c>
    </row>
    <row r="134" spans="1:6">
      <c r="A134" s="23" t="s">
        <v>137</v>
      </c>
      <c r="B134" s="22" t="s">
        <v>137</v>
      </c>
      <c r="C134" s="37">
        <f t="shared" si="18"/>
        <v>9.0999999999999998E-2</v>
      </c>
      <c r="D134" s="25">
        <v>9.0999999999999998E-2</v>
      </c>
      <c r="E134" s="25">
        <v>9.4E-2</v>
      </c>
      <c r="F134" s="26">
        <v>8.2000000000000003E-2</v>
      </c>
    </row>
    <row r="135" spans="1:6">
      <c r="A135" s="23" t="s">
        <v>136</v>
      </c>
      <c r="B135" s="22" t="s">
        <v>136</v>
      </c>
      <c r="C135" s="37">
        <f t="shared" si="18"/>
        <v>6.4000000000000001E-2</v>
      </c>
      <c r="D135" s="25">
        <v>6.4000000000000001E-2</v>
      </c>
      <c r="E135" s="25">
        <v>8.8999999999999996E-2</v>
      </c>
      <c r="F135" s="26">
        <v>0.1</v>
      </c>
    </row>
    <row r="136" spans="1:6">
      <c r="A136" s="40" t="s">
        <v>133</v>
      </c>
      <c r="B136" s="41" t="s">
        <v>133</v>
      </c>
      <c r="C136" s="42">
        <f t="shared" si="18"/>
        <v>0.45200000000000001</v>
      </c>
      <c r="D136" s="43">
        <v>0.45200000000000001</v>
      </c>
      <c r="E136" s="43">
        <v>0.33500000000000002</v>
      </c>
      <c r="F136" s="44">
        <v>0.308</v>
      </c>
    </row>
  </sheetData>
  <mergeCells count="4">
    <mergeCell ref="C7:C8"/>
    <mergeCell ref="D7:D8"/>
    <mergeCell ref="E7:E8"/>
    <mergeCell ref="F7:F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Results</vt:lpstr>
      <vt:lpstr>Demo Calc</vt:lpstr>
      <vt:lpstr>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eagan</dc:creator>
  <cp:lastModifiedBy>Kevin Eagan</cp:lastModifiedBy>
  <dcterms:created xsi:type="dcterms:W3CDTF">2014-05-21T00:30:41Z</dcterms:created>
  <dcterms:modified xsi:type="dcterms:W3CDTF">2014-07-15T15:29:36Z</dcterms:modified>
</cp:coreProperties>
</file>